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Korisnik\Documents\FINANCIJE\"/>
    </mc:Choice>
  </mc:AlternateContent>
  <bookViews>
    <workbookView xWindow="0" yWindow="0" windowWidth="23016" windowHeight="8628"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8" i="9" l="1"/>
  <c r="J1478" i="9"/>
  <c r="F348" i="9"/>
  <c r="F347" i="9"/>
  <c r="F346" i="9"/>
  <c r="F345" i="9"/>
  <c r="F344" i="9"/>
  <c r="F343" i="9"/>
  <c r="F342" i="9"/>
  <c r="M341" i="9"/>
  <c r="F341" i="9" s="1"/>
  <c r="B341" i="9" s="1"/>
  <c r="L341" i="9"/>
  <c r="E341" i="9"/>
  <c r="H340" i="9"/>
  <c r="G340" i="9"/>
  <c r="F340" i="9"/>
  <c r="F339" i="9"/>
  <c r="F338" i="9"/>
  <c r="F337" i="9"/>
  <c r="F336" i="9"/>
  <c r="H335" i="9"/>
  <c r="E335" i="9" s="1"/>
  <c r="B335" i="9" s="1"/>
  <c r="G335" i="9"/>
  <c r="F335" i="9"/>
  <c r="F334" i="9"/>
  <c r="H333" i="9"/>
  <c r="G333" i="9"/>
  <c r="E333" i="9" s="1"/>
  <c r="B333" i="9" s="1"/>
  <c r="F333" i="9"/>
  <c r="H332" i="9"/>
  <c r="G332" i="9"/>
  <c r="E332" i="9" s="1"/>
  <c r="B332" i="9" s="1"/>
  <c r="F332" i="9"/>
  <c r="H331" i="9"/>
  <c r="E331" i="9" s="1"/>
  <c r="G331" i="9"/>
  <c r="F331" i="9"/>
  <c r="B331" i="9"/>
  <c r="H330" i="9"/>
  <c r="G330" i="9"/>
  <c r="F330" i="9"/>
  <c r="E330" i="9"/>
  <c r="B330" i="9" s="1"/>
  <c r="H329" i="9"/>
  <c r="G329" i="9"/>
  <c r="F329" i="9"/>
  <c r="H328" i="9"/>
  <c r="G328" i="9"/>
  <c r="E328" i="9" s="1"/>
  <c r="B328" i="9" s="1"/>
  <c r="F328" i="9"/>
  <c r="H327" i="9"/>
  <c r="G327" i="9"/>
  <c r="F327" i="9"/>
  <c r="H326" i="9"/>
  <c r="G326" i="9"/>
  <c r="E326" i="9" s="1"/>
  <c r="B326" i="9" s="1"/>
  <c r="F326" i="9"/>
  <c r="H325" i="9"/>
  <c r="E325" i="9" s="1"/>
  <c r="B325" i="9" s="1"/>
  <c r="G325" i="9"/>
  <c r="F325" i="9"/>
  <c r="H324" i="9"/>
  <c r="G324" i="9"/>
  <c r="F324" i="9"/>
  <c r="H323" i="9"/>
  <c r="E323" i="9" s="1"/>
  <c r="G323" i="9"/>
  <c r="F323" i="9"/>
  <c r="B323" i="9"/>
  <c r="H322" i="9"/>
  <c r="G322" i="9"/>
  <c r="F322" i="9"/>
  <c r="H321" i="9"/>
  <c r="E321" i="9" s="1"/>
  <c r="G321" i="9"/>
  <c r="F321" i="9"/>
  <c r="H320" i="9"/>
  <c r="G320" i="9"/>
  <c r="F320" i="9"/>
  <c r="H319" i="9"/>
  <c r="G319" i="9"/>
  <c r="E319" i="9" s="1"/>
  <c r="B319" i="9" s="1"/>
  <c r="F319" i="9"/>
  <c r="H318" i="9"/>
  <c r="G318" i="9"/>
  <c r="F318" i="9"/>
  <c r="E318" i="9"/>
  <c r="B318" i="9" s="1"/>
  <c r="H317" i="9"/>
  <c r="E317" i="9" s="1"/>
  <c r="B317" i="9" s="1"/>
  <c r="G317" i="9"/>
  <c r="F317" i="9"/>
  <c r="F316" i="9"/>
  <c r="F315" i="9"/>
  <c r="F314" i="9"/>
  <c r="H313" i="9"/>
  <c r="G313" i="9"/>
  <c r="E313" i="9" s="1"/>
  <c r="F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G303" i="9"/>
  <c r="F303" i="9"/>
  <c r="F302" i="9"/>
  <c r="F301" i="9"/>
  <c r="F298" i="9" s="1"/>
  <c r="F300" i="9"/>
  <c r="F299" i="9"/>
  <c r="F297" i="9"/>
  <c r="L296" i="9"/>
  <c r="F296" i="9" s="1"/>
  <c r="H296" i="9"/>
  <c r="F295" i="9"/>
  <c r="I294" i="9"/>
  <c r="E294" i="9" s="1"/>
  <c r="B294" i="9" s="1"/>
  <c r="H294" i="9"/>
  <c r="F294" i="9"/>
  <c r="E293" i="9"/>
  <c r="M292" i="9"/>
  <c r="L292" i="9"/>
  <c r="F292" i="9"/>
  <c r="B292" i="9" s="1"/>
  <c r="E292" i="9"/>
  <c r="M291" i="9"/>
  <c r="L291" i="9"/>
  <c r="F291" i="9" s="1"/>
  <c r="B291" i="9" s="1"/>
  <c r="E291" i="9"/>
  <c r="M290" i="9"/>
  <c r="F290" i="9" s="1"/>
  <c r="L290" i="9"/>
  <c r="E290" i="9"/>
  <c r="B290" i="9"/>
  <c r="M289" i="9"/>
  <c r="L289" i="9"/>
  <c r="F289" i="9"/>
  <c r="E289" i="9"/>
  <c r="B289" i="9" s="1"/>
  <c r="M288" i="9"/>
  <c r="L288" i="9"/>
  <c r="F288" i="9"/>
  <c r="B288" i="9" s="1"/>
  <c r="E288" i="9"/>
  <c r="M287" i="9"/>
  <c r="L287" i="9"/>
  <c r="F287" i="9" s="1"/>
  <c r="B287" i="9" s="1"/>
  <c r="E287" i="9"/>
  <c r="M286" i="9"/>
  <c r="L286" i="9"/>
  <c r="E286" i="9"/>
  <c r="M285" i="9"/>
  <c r="L285" i="9"/>
  <c r="F285" i="9"/>
  <c r="E285" i="9"/>
  <c r="B285" i="9" s="1"/>
  <c r="M284" i="9"/>
  <c r="L284" i="9"/>
  <c r="F284" i="9"/>
  <c r="B284" i="9" s="1"/>
  <c r="E284" i="9"/>
  <c r="M283" i="9"/>
  <c r="L283" i="9"/>
  <c r="F283" i="9" s="1"/>
  <c r="B283" i="9" s="1"/>
  <c r="E283" i="9"/>
  <c r="M282" i="9"/>
  <c r="L282" i="9"/>
  <c r="F282" i="9" s="1"/>
  <c r="B282" i="9" s="1"/>
  <c r="E282" i="9"/>
  <c r="M281" i="9"/>
  <c r="L281" i="9"/>
  <c r="F281" i="9"/>
  <c r="E281" i="9"/>
  <c r="B281" i="9" s="1"/>
  <c r="M280" i="9"/>
  <c r="L280" i="9"/>
  <c r="F280" i="9"/>
  <c r="B280" i="9" s="1"/>
  <c r="E280" i="9"/>
  <c r="M279" i="9"/>
  <c r="L279" i="9"/>
  <c r="F279" i="9" s="1"/>
  <c r="B279" i="9" s="1"/>
  <c r="E279" i="9"/>
  <c r="M278" i="9"/>
  <c r="L278" i="9"/>
  <c r="F278" i="9" s="1"/>
  <c r="B278" i="9" s="1"/>
  <c r="E278" i="9"/>
  <c r="M277" i="9"/>
  <c r="L277" i="9"/>
  <c r="F277" i="9"/>
  <c r="E277" i="9"/>
  <c r="B277" i="9" s="1"/>
  <c r="M276" i="9"/>
  <c r="L276" i="9"/>
  <c r="F276" i="9"/>
  <c r="B276" i="9" s="1"/>
  <c r="E276" i="9"/>
  <c r="M275" i="9"/>
  <c r="L275" i="9"/>
  <c r="F275" i="9" s="1"/>
  <c r="B275" i="9" s="1"/>
  <c r="E275" i="9"/>
  <c r="M274" i="9"/>
  <c r="F274" i="9" s="1"/>
  <c r="L274" i="9"/>
  <c r="E274" i="9"/>
  <c r="B274" i="9"/>
  <c r="M273" i="9"/>
  <c r="L273" i="9"/>
  <c r="F273" i="9"/>
  <c r="E273" i="9"/>
  <c r="B273" i="9" s="1"/>
  <c r="M272" i="9"/>
  <c r="L272" i="9"/>
  <c r="F272" i="9"/>
  <c r="B272" i="9" s="1"/>
  <c r="E272" i="9"/>
  <c r="M271" i="9"/>
  <c r="L271" i="9"/>
  <c r="F271" i="9" s="1"/>
  <c r="B271" i="9" s="1"/>
  <c r="E271" i="9"/>
  <c r="M270" i="9"/>
  <c r="L270" i="9"/>
  <c r="E270" i="9"/>
  <c r="M269" i="9"/>
  <c r="L269" i="9"/>
  <c r="F269" i="9"/>
  <c r="E269" i="9"/>
  <c r="B269" i="9" s="1"/>
  <c r="M268" i="9"/>
  <c r="L268" i="9"/>
  <c r="F268" i="9"/>
  <c r="B268" i="9" s="1"/>
  <c r="E268" i="9"/>
  <c r="M267" i="9"/>
  <c r="L267" i="9"/>
  <c r="F267" i="9" s="1"/>
  <c r="B267" i="9" s="1"/>
  <c r="E267" i="9"/>
  <c r="M266" i="9"/>
  <c r="L266" i="9"/>
  <c r="F266" i="9" s="1"/>
  <c r="B266" i="9" s="1"/>
  <c r="E266" i="9"/>
  <c r="M265" i="9"/>
  <c r="L265" i="9"/>
  <c r="F265" i="9"/>
  <c r="E265" i="9"/>
  <c r="B265" i="9" s="1"/>
  <c r="M264" i="9"/>
  <c r="L264" i="9"/>
  <c r="F264" i="9"/>
  <c r="B264" i="9" s="1"/>
  <c r="E264" i="9"/>
  <c r="M263" i="9"/>
  <c r="L263" i="9"/>
  <c r="F263" i="9" s="1"/>
  <c r="B263" i="9" s="1"/>
  <c r="E263" i="9"/>
  <c r="M262" i="9"/>
  <c r="F262" i="9" s="1"/>
  <c r="L262" i="9"/>
  <c r="E262" i="9"/>
  <c r="B262" i="9"/>
  <c r="M261" i="9"/>
  <c r="L261" i="9"/>
  <c r="F261" i="9"/>
  <c r="E261" i="9"/>
  <c r="B261" i="9" s="1"/>
  <c r="M260" i="9"/>
  <c r="L260" i="9"/>
  <c r="F260" i="9"/>
  <c r="B260" i="9" s="1"/>
  <c r="E260" i="9"/>
  <c r="M259" i="9"/>
  <c r="L259" i="9"/>
  <c r="F259" i="9" s="1"/>
  <c r="B259" i="9" s="1"/>
  <c r="E259" i="9"/>
  <c r="M258" i="9"/>
  <c r="F258" i="9" s="1"/>
  <c r="L258" i="9"/>
  <c r="E258" i="9"/>
  <c r="B258" i="9"/>
  <c r="M257" i="9"/>
  <c r="L257" i="9"/>
  <c r="F257" i="9"/>
  <c r="E257" i="9"/>
  <c r="B257" i="9" s="1"/>
  <c r="M256" i="9"/>
  <c r="L256" i="9"/>
  <c r="F256" i="9"/>
  <c r="B256" i="9" s="1"/>
  <c r="E256" i="9"/>
  <c r="M255" i="9"/>
  <c r="L255" i="9"/>
  <c r="F255" i="9" s="1"/>
  <c r="B255" i="9" s="1"/>
  <c r="E255" i="9"/>
  <c r="M254" i="9"/>
  <c r="F254" i="9" s="1"/>
  <c r="B254" i="9" s="1"/>
  <c r="L254" i="9"/>
  <c r="E254" i="9"/>
  <c r="M253" i="9"/>
  <c r="L253" i="9"/>
  <c r="F253" i="9"/>
  <c r="E253" i="9"/>
  <c r="B253" i="9" s="1"/>
  <c r="M252" i="9"/>
  <c r="L252" i="9"/>
  <c r="F252" i="9"/>
  <c r="B252" i="9" s="1"/>
  <c r="E252" i="9"/>
  <c r="M251" i="9"/>
  <c r="L251" i="9"/>
  <c r="F251" i="9" s="1"/>
  <c r="B251" i="9" s="1"/>
  <c r="E251" i="9"/>
  <c r="M250" i="9"/>
  <c r="F250" i="9" s="1"/>
  <c r="B250" i="9" s="1"/>
  <c r="L250" i="9"/>
  <c r="E250" i="9"/>
  <c r="M249" i="9"/>
  <c r="L249" i="9"/>
  <c r="F249" i="9"/>
  <c r="E249" i="9"/>
  <c r="B249" i="9" s="1"/>
  <c r="M248" i="9"/>
  <c r="L248" i="9"/>
  <c r="F248" i="9"/>
  <c r="B248" i="9" s="1"/>
  <c r="E248" i="9"/>
  <c r="M247" i="9"/>
  <c r="L247" i="9"/>
  <c r="F247" i="9" s="1"/>
  <c r="B247" i="9" s="1"/>
  <c r="E247" i="9"/>
  <c r="M246" i="9"/>
  <c r="L246" i="9"/>
  <c r="F246" i="9" s="1"/>
  <c r="B246" i="9" s="1"/>
  <c r="E246" i="9"/>
  <c r="M245" i="9"/>
  <c r="L245" i="9"/>
  <c r="F245" i="9"/>
  <c r="E245" i="9"/>
  <c r="B245" i="9" s="1"/>
  <c r="M244" i="9"/>
  <c r="F244" i="9" s="1"/>
  <c r="B244" i="9" s="1"/>
  <c r="L244" i="9"/>
  <c r="E244" i="9"/>
  <c r="M243" i="9"/>
  <c r="L243" i="9"/>
  <c r="F243" i="9" s="1"/>
  <c r="B243" i="9" s="1"/>
  <c r="E243" i="9"/>
  <c r="M242" i="9"/>
  <c r="F242" i="9" s="1"/>
  <c r="B242" i="9" s="1"/>
  <c r="L242" i="9"/>
  <c r="E242" i="9"/>
  <c r="M241" i="9"/>
  <c r="L241" i="9"/>
  <c r="F241" i="9"/>
  <c r="E241" i="9"/>
  <c r="B241" i="9" s="1"/>
  <c r="M240" i="9"/>
  <c r="F240" i="9" s="1"/>
  <c r="B240" i="9" s="1"/>
  <c r="L240" i="9"/>
  <c r="E240" i="9"/>
  <c r="M239" i="9"/>
  <c r="L239" i="9"/>
  <c r="E239" i="9"/>
  <c r="M238" i="9"/>
  <c r="F238" i="9" s="1"/>
  <c r="B238" i="9" s="1"/>
  <c r="L238" i="9"/>
  <c r="E238" i="9"/>
  <c r="M237" i="9"/>
  <c r="F237" i="9" s="1"/>
  <c r="L237" i="9"/>
  <c r="E237" i="9"/>
  <c r="M236" i="9"/>
  <c r="L236" i="9"/>
  <c r="E236" i="9"/>
  <c r="M235" i="9"/>
  <c r="L235" i="9"/>
  <c r="F235" i="9" s="1"/>
  <c r="B235" i="9" s="1"/>
  <c r="E235" i="9"/>
  <c r="M234" i="9"/>
  <c r="F234" i="9" s="1"/>
  <c r="B234" i="9" s="1"/>
  <c r="L234" i="9"/>
  <c r="E234" i="9"/>
  <c r="M233" i="9"/>
  <c r="L233" i="9"/>
  <c r="F233" i="9"/>
  <c r="E233" i="9"/>
  <c r="B233" i="9" s="1"/>
  <c r="M232" i="9"/>
  <c r="L232" i="9"/>
  <c r="F232" i="9"/>
  <c r="B232" i="9" s="1"/>
  <c r="E232" i="9"/>
  <c r="M231" i="9"/>
  <c r="L231" i="9"/>
  <c r="F231" i="9" s="1"/>
  <c r="B231" i="9" s="1"/>
  <c r="E231" i="9"/>
  <c r="M230" i="9"/>
  <c r="F230" i="9" s="1"/>
  <c r="L230" i="9"/>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F197" i="9"/>
  <c r="G196" i="9"/>
  <c r="E196" i="9" s="1"/>
  <c r="B196" i="9" s="1"/>
  <c r="F196" i="9"/>
  <c r="F195" i="9"/>
  <c r="G194" i="9"/>
  <c r="E194" i="9" s="1"/>
  <c r="B194" i="9" s="1"/>
  <c r="F194" i="9"/>
  <c r="F193" i="9"/>
  <c r="F192" i="9"/>
  <c r="F191" i="9"/>
  <c r="F190" i="9"/>
  <c r="F189" i="9"/>
  <c r="F188" i="9"/>
  <c r="F187" i="9"/>
  <c r="G186" i="9"/>
  <c r="E186" i="9" s="1"/>
  <c r="B186" i="9" s="1"/>
  <c r="F186" i="9"/>
  <c r="F185" i="9"/>
  <c r="G184" i="9"/>
  <c r="E184" i="9" s="1"/>
  <c r="B184" i="9" s="1"/>
  <c r="F184" i="9"/>
  <c r="F183" i="9"/>
  <c r="G182" i="9"/>
  <c r="E182" i="9" s="1"/>
  <c r="B182" i="9" s="1"/>
  <c r="F182" i="9"/>
  <c r="F181" i="9"/>
  <c r="F180" i="9"/>
  <c r="F179" i="9"/>
  <c r="F178" i="9"/>
  <c r="F177" i="9"/>
  <c r="F176" i="9"/>
  <c r="F175" i="9"/>
  <c r="F174" i="9"/>
  <c r="H173" i="9"/>
  <c r="G173" i="9"/>
  <c r="E173" i="9" s="1"/>
  <c r="B173" i="9" s="1"/>
  <c r="F173" i="9"/>
  <c r="H172" i="9"/>
  <c r="G172" i="9"/>
  <c r="E172" i="9" s="1"/>
  <c r="B172" i="9" s="1"/>
  <c r="F172" i="9"/>
  <c r="H171" i="9"/>
  <c r="E171" i="9" s="1"/>
  <c r="G171" i="9"/>
  <c r="F171" i="9"/>
  <c r="B171" i="9"/>
  <c r="H170" i="9"/>
  <c r="G170" i="9"/>
  <c r="F170" i="9"/>
  <c r="E170" i="9"/>
  <c r="B170" i="9" s="1"/>
  <c r="H169" i="9"/>
  <c r="G169" i="9"/>
  <c r="E169" i="9" s="1"/>
  <c r="F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E163" i="9" s="1"/>
  <c r="G163" i="9"/>
  <c r="F163" i="9"/>
  <c r="B163" i="9"/>
  <c r="H162" i="9"/>
  <c r="G162" i="9"/>
  <c r="F162" i="9"/>
  <c r="E162" i="9"/>
  <c r="B162" i="9" s="1"/>
  <c r="H161" i="9"/>
  <c r="G161" i="9"/>
  <c r="E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H143" i="9"/>
  <c r="E143" i="9" s="1"/>
  <c r="B143" i="9" s="1"/>
  <c r="G143" i="9"/>
  <c r="F143" i="9"/>
  <c r="H142" i="9"/>
  <c r="G142" i="9"/>
  <c r="F142" i="9"/>
  <c r="E142" i="9"/>
  <c r="B142" i="9" s="1"/>
  <c r="H141" i="9"/>
  <c r="G141" i="9"/>
  <c r="E141" i="9" s="1"/>
  <c r="F141" i="9"/>
  <c r="H140" i="9"/>
  <c r="G140" i="9"/>
  <c r="E140" i="9" s="1"/>
  <c r="B140" i="9" s="1"/>
  <c r="F140" i="9"/>
  <c r="H139" i="9"/>
  <c r="E139" i="9" s="1"/>
  <c r="B139" i="9" s="1"/>
  <c r="G139" i="9"/>
  <c r="F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F109" i="9"/>
  <c r="H108" i="9"/>
  <c r="G108" i="9"/>
  <c r="E108" i="9" s="1"/>
  <c r="B108" i="9" s="1"/>
  <c r="F108" i="9"/>
  <c r="H107" i="9"/>
  <c r="E107" i="9" s="1"/>
  <c r="B107" i="9" s="1"/>
  <c r="G107" i="9"/>
  <c r="F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H101" i="9"/>
  <c r="G101" i="9"/>
  <c r="E101" i="9" s="1"/>
  <c r="F101" i="9"/>
  <c r="H100" i="9"/>
  <c r="G100" i="9"/>
  <c r="E100" i="9" s="1"/>
  <c r="F100" i="9"/>
  <c r="B100" i="9"/>
  <c r="H99" i="9"/>
  <c r="G99" i="9"/>
  <c r="F99" i="9"/>
  <c r="E99" i="9"/>
  <c r="B99" i="9" s="1"/>
  <c r="H98" i="9"/>
  <c r="G98" i="9"/>
  <c r="F98" i="9"/>
  <c r="E98" i="9"/>
  <c r="H97" i="9"/>
  <c r="G97" i="9"/>
  <c r="E97" i="9" s="1"/>
  <c r="F97" i="9"/>
  <c r="H96" i="9"/>
  <c r="G96" i="9"/>
  <c r="E96" i="9" s="1"/>
  <c r="F96" i="9"/>
  <c r="B96" i="9"/>
  <c r="H95" i="9"/>
  <c r="G95" i="9"/>
  <c r="F95" i="9"/>
  <c r="E95" i="9"/>
  <c r="B95" i="9" s="1"/>
  <c r="H94" i="9"/>
  <c r="G94" i="9"/>
  <c r="F94" i="9"/>
  <c r="E94" i="9"/>
  <c r="H93" i="9"/>
  <c r="G93" i="9"/>
  <c r="E93" i="9" s="1"/>
  <c r="F93" i="9"/>
  <c r="H92" i="9"/>
  <c r="G92" i="9"/>
  <c r="E92" i="9" s="1"/>
  <c r="F92" i="9"/>
  <c r="B92" i="9"/>
  <c r="H91" i="9"/>
  <c r="G91" i="9"/>
  <c r="F91" i="9"/>
  <c r="E91" i="9"/>
  <c r="B91" i="9" s="1"/>
  <c r="H90" i="9"/>
  <c r="G90" i="9"/>
  <c r="F90" i="9"/>
  <c r="E90" i="9"/>
  <c r="H89" i="9"/>
  <c r="G89" i="9"/>
  <c r="E89" i="9" s="1"/>
  <c r="F89" i="9"/>
  <c r="H88" i="9"/>
  <c r="G88" i="9"/>
  <c r="E88" i="9" s="1"/>
  <c r="F88" i="9"/>
  <c r="B88" i="9"/>
  <c r="H87" i="9"/>
  <c r="G87" i="9"/>
  <c r="F87" i="9"/>
  <c r="E87" i="9"/>
  <c r="B87" i="9" s="1"/>
  <c r="H86" i="9"/>
  <c r="G86" i="9"/>
  <c r="F86" i="9"/>
  <c r="E86" i="9"/>
  <c r="H85" i="9"/>
  <c r="G85" i="9"/>
  <c r="E85" i="9" s="1"/>
  <c r="F85" i="9"/>
  <c r="H84" i="9"/>
  <c r="G84" i="9"/>
  <c r="E84" i="9" s="1"/>
  <c r="F84" i="9"/>
  <c r="B84" i="9"/>
  <c r="H83" i="9"/>
  <c r="G83" i="9"/>
  <c r="F83" i="9"/>
  <c r="E83" i="9"/>
  <c r="B83" i="9" s="1"/>
  <c r="H82" i="9"/>
  <c r="G82" i="9"/>
  <c r="F82" i="9"/>
  <c r="E82" i="9"/>
  <c r="H81" i="9"/>
  <c r="G81" i="9"/>
  <c r="E81" i="9" s="1"/>
  <c r="F81" i="9"/>
  <c r="H80" i="9"/>
  <c r="G80" i="9"/>
  <c r="E80" i="9" s="1"/>
  <c r="F80" i="9"/>
  <c r="B80" i="9"/>
  <c r="H79" i="9"/>
  <c r="G79" i="9"/>
  <c r="F79" i="9"/>
  <c r="E79" i="9"/>
  <c r="B79" i="9" s="1"/>
  <c r="H78" i="9"/>
  <c r="G78" i="9"/>
  <c r="F78" i="9"/>
  <c r="E78" i="9"/>
  <c r="H77" i="9"/>
  <c r="G77" i="9"/>
  <c r="E77" i="9" s="1"/>
  <c r="F77" i="9"/>
  <c r="H76" i="9"/>
  <c r="G76" i="9"/>
  <c r="E76" i="9" s="1"/>
  <c r="F76" i="9"/>
  <c r="B76" i="9"/>
  <c r="H75" i="9"/>
  <c r="G75" i="9"/>
  <c r="F75" i="9"/>
  <c r="E75" i="9"/>
  <c r="B75" i="9" s="1"/>
  <c r="H74" i="9"/>
  <c r="G74" i="9"/>
  <c r="F74" i="9"/>
  <c r="E74" i="9"/>
  <c r="H73" i="9"/>
  <c r="G73" i="9"/>
  <c r="E73" i="9" s="1"/>
  <c r="F73" i="9"/>
  <c r="H72" i="9"/>
  <c r="G72" i="9"/>
  <c r="E72" i="9" s="1"/>
  <c r="F72" i="9"/>
  <c r="B72" i="9"/>
  <c r="H71" i="9"/>
  <c r="G71" i="9"/>
  <c r="F71" i="9"/>
  <c r="E71" i="9"/>
  <c r="B71" i="9" s="1"/>
  <c r="H70" i="9"/>
  <c r="G70" i="9"/>
  <c r="F70" i="9"/>
  <c r="E70" i="9"/>
  <c r="H69" i="9"/>
  <c r="G69" i="9"/>
  <c r="E69" i="9" s="1"/>
  <c r="F69" i="9"/>
  <c r="H68" i="9"/>
  <c r="G68" i="9"/>
  <c r="F68" i="9"/>
  <c r="H67" i="9"/>
  <c r="G67" i="9"/>
  <c r="F67" i="9"/>
  <c r="E67" i="9"/>
  <c r="B67" i="9" s="1"/>
  <c r="H66" i="9"/>
  <c r="G66" i="9"/>
  <c r="F66" i="9"/>
  <c r="E66" i="9"/>
  <c r="H65" i="9"/>
  <c r="G65" i="9"/>
  <c r="E65" i="9" s="1"/>
  <c r="F65" i="9"/>
  <c r="H64" i="9"/>
  <c r="G64" i="9"/>
  <c r="F64" i="9"/>
  <c r="H63" i="9"/>
  <c r="G63" i="9"/>
  <c r="F63" i="9"/>
  <c r="E63" i="9"/>
  <c r="B63" i="9" s="1"/>
  <c r="H62" i="9"/>
  <c r="G62" i="9"/>
  <c r="F62" i="9"/>
  <c r="E62" i="9"/>
  <c r="B62" i="9" s="1"/>
  <c r="H61" i="9"/>
  <c r="G61" i="9"/>
  <c r="E61" i="9" s="1"/>
  <c r="B61" i="9" s="1"/>
  <c r="F61" i="9"/>
  <c r="H60" i="9"/>
  <c r="G60" i="9"/>
  <c r="F60" i="9"/>
  <c r="H59" i="9"/>
  <c r="G59" i="9"/>
  <c r="F59" i="9"/>
  <c r="E59" i="9"/>
  <c r="B59" i="9" s="1"/>
  <c r="H58" i="9"/>
  <c r="G58" i="9"/>
  <c r="F58" i="9"/>
  <c r="E58" i="9"/>
  <c r="H57" i="9"/>
  <c r="G57" i="9"/>
  <c r="F57" i="9"/>
  <c r="H56" i="9"/>
  <c r="G56" i="9"/>
  <c r="F56" i="9"/>
  <c r="H55" i="9"/>
  <c r="E55" i="9" s="1"/>
  <c r="B55" i="9" s="1"/>
  <c r="G55" i="9"/>
  <c r="F55" i="9"/>
  <c r="H54" i="9"/>
  <c r="G54" i="9"/>
  <c r="F54" i="9"/>
  <c r="E54" i="9"/>
  <c r="H53" i="9"/>
  <c r="G53" i="9"/>
  <c r="E53" i="9" s="1"/>
  <c r="B53" i="9" s="1"/>
  <c r="F53" i="9"/>
  <c r="H52" i="9"/>
  <c r="G52" i="9"/>
  <c r="F52" i="9"/>
  <c r="H51" i="9"/>
  <c r="E51" i="9" s="1"/>
  <c r="B51" i="9" s="1"/>
  <c r="G51" i="9"/>
  <c r="F51" i="9"/>
  <c r="H50" i="9"/>
  <c r="E50" i="9" s="1"/>
  <c r="B50" i="9" s="1"/>
  <c r="G50" i="9"/>
  <c r="F50" i="9"/>
  <c r="H49" i="9"/>
  <c r="G49" i="9"/>
  <c r="F49" i="9"/>
  <c r="H48" i="9"/>
  <c r="G48" i="9"/>
  <c r="F48" i="9"/>
  <c r="H47" i="9"/>
  <c r="G47" i="9"/>
  <c r="F47" i="9"/>
  <c r="E47" i="9"/>
  <c r="B47" i="9" s="1"/>
  <c r="H46" i="9"/>
  <c r="G46" i="9"/>
  <c r="F46" i="9"/>
  <c r="E46" i="9"/>
  <c r="B46" i="9" s="1"/>
  <c r="H45" i="9"/>
  <c r="G45" i="9"/>
  <c r="E45" i="9" s="1"/>
  <c r="B45" i="9" s="1"/>
  <c r="F45" i="9"/>
  <c r="H44" i="9"/>
  <c r="G44" i="9"/>
  <c r="F44" i="9"/>
  <c r="H43" i="9"/>
  <c r="G43" i="9"/>
  <c r="F43" i="9"/>
  <c r="E43" i="9"/>
  <c r="B43" i="9" s="1"/>
  <c r="H42" i="9"/>
  <c r="G42" i="9"/>
  <c r="F42" i="9"/>
  <c r="E42" i="9"/>
  <c r="H41" i="9"/>
  <c r="G41" i="9"/>
  <c r="E41" i="9" s="1"/>
  <c r="B41" i="9" s="1"/>
  <c r="F41" i="9"/>
  <c r="H40" i="9"/>
  <c r="G40" i="9"/>
  <c r="E40" i="9" s="1"/>
  <c r="B40" i="9" s="1"/>
  <c r="F40" i="9"/>
  <c r="H39" i="9"/>
  <c r="G39" i="9"/>
  <c r="F39" i="9"/>
  <c r="E39" i="9"/>
  <c r="B39" i="9" s="1"/>
  <c r="H38" i="9"/>
  <c r="E38" i="9" s="1"/>
  <c r="G38" i="9"/>
  <c r="F38" i="9"/>
  <c r="H37" i="9"/>
  <c r="G37" i="9"/>
  <c r="F37" i="9"/>
  <c r="H36" i="9"/>
  <c r="G36" i="9"/>
  <c r="F36" i="9"/>
  <c r="H35" i="9"/>
  <c r="E35" i="9" s="1"/>
  <c r="B35" i="9" s="1"/>
  <c r="G35" i="9"/>
  <c r="F35" i="9"/>
  <c r="H34" i="9"/>
  <c r="E34" i="9" s="1"/>
  <c r="G34" i="9"/>
  <c r="F34" i="9"/>
  <c r="H33" i="9"/>
  <c r="G33" i="9"/>
  <c r="E33" i="9" s="1"/>
  <c r="B33" i="9" s="1"/>
  <c r="F33" i="9"/>
  <c r="H32" i="9"/>
  <c r="E32" i="9" s="1"/>
  <c r="B32" i="9" s="1"/>
  <c r="G32" i="9"/>
  <c r="F32" i="9"/>
  <c r="H31" i="9"/>
  <c r="G31" i="9"/>
  <c r="F31" i="9"/>
  <c r="H30" i="9"/>
  <c r="G30" i="9"/>
  <c r="F30" i="9"/>
  <c r="E30" i="9"/>
  <c r="B30" i="9" s="1"/>
  <c r="H29" i="9"/>
  <c r="G29" i="9"/>
  <c r="E29" i="9" s="1"/>
  <c r="B29" i="9" s="1"/>
  <c r="F29" i="9"/>
  <c r="H28" i="9"/>
  <c r="E28" i="9" s="1"/>
  <c r="B28" i="9" s="1"/>
  <c r="G28" i="9"/>
  <c r="F28" i="9"/>
  <c r="H27" i="9"/>
  <c r="G27" i="9"/>
  <c r="F27" i="9"/>
  <c r="E27" i="9"/>
  <c r="B27" i="9" s="1"/>
  <c r="H26" i="9"/>
  <c r="G26" i="9"/>
  <c r="E26" i="9" s="1"/>
  <c r="F26" i="9"/>
  <c r="H25" i="9"/>
  <c r="G25" i="9"/>
  <c r="E25" i="9" s="1"/>
  <c r="B25" i="9" s="1"/>
  <c r="F25" i="9"/>
  <c r="F24" i="9"/>
  <c r="F4" i="9"/>
  <c r="O3" i="9"/>
  <c r="G296" i="9" s="1"/>
  <c r="E296" i="9" s="1"/>
  <c r="I3" i="9"/>
  <c r="H3" i="9"/>
  <c r="G3" i="9"/>
  <c r="D104" i="8"/>
  <c r="D97" i="8"/>
  <c r="D92" i="8"/>
  <c r="D87" i="8"/>
  <c r="D82" i="8"/>
  <c r="D77" i="8"/>
  <c r="D72" i="8"/>
  <c r="D67" i="8"/>
  <c r="D62" i="8"/>
  <c r="D57" i="8"/>
  <c r="D52" i="8"/>
  <c r="D51" i="8" s="1"/>
  <c r="D45" i="8" s="1"/>
  <c r="D46" i="8"/>
  <c r="D37" i="8"/>
  <c r="D27" i="8"/>
  <c r="D25" i="8" s="1"/>
  <c r="C1602" i="1" s="1"/>
  <c r="D18" i="8"/>
  <c r="D8" i="8"/>
  <c r="E44" i="7"/>
  <c r="D44" i="7"/>
  <c r="E39" i="7"/>
  <c r="D39" i="7"/>
  <c r="E38" i="7"/>
  <c r="D38" i="7"/>
  <c r="E30" i="7"/>
  <c r="D1563" i="1" s="1"/>
  <c r="H1563" i="1" s="1"/>
  <c r="D30" i="7"/>
  <c r="E23" i="7"/>
  <c r="D23" i="7"/>
  <c r="D22" i="7" s="1"/>
  <c r="E14" i="7"/>
  <c r="D14" i="7"/>
  <c r="E7" i="7"/>
  <c r="D7" i="7"/>
  <c r="E6" i="7"/>
  <c r="D1539" i="1"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514" i="1"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D274" i="5"/>
  <c r="F274" i="5" s="1"/>
  <c r="F273" i="5"/>
  <c r="F272" i="5"/>
  <c r="F271" i="5"/>
  <c r="F270" i="5"/>
  <c r="F269" i="5"/>
  <c r="F268" i="5"/>
  <c r="F267" i="5"/>
  <c r="F266" i="5"/>
  <c r="F265" i="5"/>
  <c r="E264" i="5"/>
  <c r="D264" i="5"/>
  <c r="F264" i="5" s="1"/>
  <c r="F263" i="5"/>
  <c r="F262" i="5"/>
  <c r="F261" i="5"/>
  <c r="E260" i="5"/>
  <c r="F260" i="5" s="1"/>
  <c r="D260" i="5"/>
  <c r="F259" i="5"/>
  <c r="F258" i="5"/>
  <c r="F257" i="5"/>
  <c r="E256" i="5"/>
  <c r="D256" i="5"/>
  <c r="D255" i="5"/>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20" i="5" s="1"/>
  <c r="D219" i="5"/>
  <c r="F218" i="5"/>
  <c r="F217" i="5"/>
  <c r="F216" i="5"/>
  <c r="F215" i="5"/>
  <c r="F214" i="5"/>
  <c r="F213" i="5"/>
  <c r="F212" i="5"/>
  <c r="F211" i="5"/>
  <c r="E211" i="5"/>
  <c r="D211" i="5"/>
  <c r="F210" i="5"/>
  <c r="F209" i="5"/>
  <c r="F208" i="5"/>
  <c r="F207" i="5"/>
  <c r="F206" i="5"/>
  <c r="F205" i="5"/>
  <c r="F204" i="5"/>
  <c r="E204" i="5"/>
  <c r="D204" i="5"/>
  <c r="F203" i="5"/>
  <c r="E203" i="5"/>
  <c r="H338" i="9" s="1"/>
  <c r="D203" i="5"/>
  <c r="G338" i="9" s="1"/>
  <c r="F202" i="5"/>
  <c r="F201" i="5"/>
  <c r="F200" i="5"/>
  <c r="F199" i="5"/>
  <c r="F198" i="5"/>
  <c r="E197" i="5"/>
  <c r="H337" i="9" s="1"/>
  <c r="D197" i="5"/>
  <c r="G337" i="9" s="1"/>
  <c r="F196" i="5"/>
  <c r="F195" i="5"/>
  <c r="F194" i="5"/>
  <c r="F193" i="5"/>
  <c r="F192" i="5"/>
  <c r="F191" i="5"/>
  <c r="F190" i="5"/>
  <c r="F189" i="5"/>
  <c r="F188" i="5"/>
  <c r="F187" i="5"/>
  <c r="F186" i="5"/>
  <c r="E186" i="5"/>
  <c r="D186" i="5"/>
  <c r="F185" i="5"/>
  <c r="F184" i="5"/>
  <c r="F183" i="5"/>
  <c r="F182" i="5"/>
  <c r="E181" i="5"/>
  <c r="E178" i="5" s="1"/>
  <c r="D1182" i="1" s="1"/>
  <c r="D181" i="5"/>
  <c r="F180" i="5"/>
  <c r="F179" i="5"/>
  <c r="D178" i="5"/>
  <c r="G336" i="9" s="1"/>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F88" i="5"/>
  <c r="E88" i="5"/>
  <c r="D88" i="5"/>
  <c r="F87" i="5"/>
  <c r="F86" i="5"/>
  <c r="F85" i="5"/>
  <c r="F84" i="5"/>
  <c r="F83" i="5"/>
  <c r="E82" i="5"/>
  <c r="F82" i="5" s="1"/>
  <c r="D82" i="5"/>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D629" i="4" s="1"/>
  <c r="F629" i="4" s="1"/>
  <c r="F635" i="4"/>
  <c r="F634" i="4"/>
  <c r="F633" i="4"/>
  <c r="E633" i="4"/>
  <c r="D633" i="4"/>
  <c r="F632" i="4"/>
  <c r="F631" i="4"/>
  <c r="F630" i="4"/>
  <c r="E630" i="4"/>
  <c r="D630" i="4"/>
  <c r="G188" i="9" s="1"/>
  <c r="E188" i="9" s="1"/>
  <c r="B188" i="9"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8" i="4" s="1"/>
  <c r="D597" i="4"/>
  <c r="F597" i="4" s="1"/>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G198" i="9" s="1"/>
  <c r="E198" i="9" s="1"/>
  <c r="B198" i="9"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F534" i="4"/>
  <c r="F533" i="4"/>
  <c r="F532" i="4"/>
  <c r="E532" i="4"/>
  <c r="D532" i="4"/>
  <c r="F531" i="4"/>
  <c r="F530" i="4"/>
  <c r="E529" i="4"/>
  <c r="D529" i="4"/>
  <c r="G204" i="9" s="1"/>
  <c r="E204" i="9" s="1"/>
  <c r="B204" i="9"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E466" i="4" s="1"/>
  <c r="D473" i="4"/>
  <c r="H180" i="9" s="1"/>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E639" i="4" s="1"/>
  <c r="D432" i="4"/>
  <c r="F432" i="4" s="1"/>
  <c r="D431" i="4"/>
  <c r="F431" i="4" s="1"/>
  <c r="E428" i="4"/>
  <c r="D423" i="1" s="1"/>
  <c r="D428" i="4"/>
  <c r="E427" i="4"/>
  <c r="D427" i="4"/>
  <c r="D648" i="4" s="1"/>
  <c r="F648" i="4" s="1"/>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D361" i="4" s="1"/>
  <c r="F365" i="4"/>
  <c r="F364" i="4"/>
  <c r="F363" i="4"/>
  <c r="F362" i="4"/>
  <c r="E362" i="4"/>
  <c r="D362" i="4"/>
  <c r="E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D309" i="4" s="1"/>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D273" i="4" s="1"/>
  <c r="F277" i="4"/>
  <c r="F276" i="4"/>
  <c r="F275" i="4"/>
  <c r="F274" i="4"/>
  <c r="E274" i="4"/>
  <c r="D274"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D230" i="4" s="1"/>
  <c r="F230" i="4" s="1"/>
  <c r="F236" i="4"/>
  <c r="F235" i="4"/>
  <c r="E234" i="4"/>
  <c r="D234" i="4"/>
  <c r="F234" i="4" s="1"/>
  <c r="F233" i="4"/>
  <c r="F232" i="4"/>
  <c r="F231" i="4"/>
  <c r="E231" i="4"/>
  <c r="D231" i="4"/>
  <c r="E230"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3" i="4"/>
  <c r="F192" i="4"/>
  <c r="F191" i="4"/>
  <c r="F190" i="4"/>
  <c r="E189" i="4"/>
  <c r="D189" i="4"/>
  <c r="D164"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F154" i="4" s="1"/>
  <c r="D154" i="4"/>
  <c r="E153" i="4"/>
  <c r="F153" i="4" s="1"/>
  <c r="D153" i="4"/>
  <c r="F151" i="4"/>
  <c r="F150" i="4"/>
  <c r="F149" i="4"/>
  <c r="F148" i="4"/>
  <c r="F147" i="4"/>
  <c r="F146" i="4"/>
  <c r="F145" i="4"/>
  <c r="F144" i="4"/>
  <c r="F143" i="4"/>
  <c r="F142" i="4"/>
  <c r="F141" i="4"/>
  <c r="E141" i="4"/>
  <c r="D141" i="4"/>
  <c r="E140" i="4"/>
  <c r="D140" i="4"/>
  <c r="F139" i="4"/>
  <c r="F138" i="4"/>
  <c r="F137" i="4"/>
  <c r="F136" i="4"/>
  <c r="E135" i="4"/>
  <c r="E134" i="4" s="1"/>
  <c r="D130" i="1" s="1"/>
  <c r="D135" i="4"/>
  <c r="F133" i="4"/>
  <c r="F132" i="4"/>
  <c r="F131" i="4"/>
  <c r="F130" i="4"/>
  <c r="F129" i="4"/>
  <c r="E129" i="4"/>
  <c r="D129" i="4"/>
  <c r="F128" i="4"/>
  <c r="F127" i="4"/>
  <c r="E126" i="4"/>
  <c r="D122" i="1" s="1"/>
  <c r="D126" i="4"/>
  <c r="D125" i="4"/>
  <c r="F124" i="4"/>
  <c r="F123" i="4"/>
  <c r="F122" i="4"/>
  <c r="F121" i="4"/>
  <c r="E120" i="4"/>
  <c r="D120" i="4"/>
  <c r="F120" i="4" s="1"/>
  <c r="F119" i="4"/>
  <c r="F118" i="4"/>
  <c r="F117" i="4"/>
  <c r="F116" i="4"/>
  <c r="F115" i="4"/>
  <c r="F114" i="4"/>
  <c r="F113" i="4"/>
  <c r="F112" i="4"/>
  <c r="E112" i="4"/>
  <c r="D112" i="4"/>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E91" i="4"/>
  <c r="D91" i="4"/>
  <c r="D82" i="4" s="1"/>
  <c r="F90" i="4"/>
  <c r="F89" i="4"/>
  <c r="F88" i="4"/>
  <c r="F87" i="4"/>
  <c r="F86" i="4"/>
  <c r="F85" i="4"/>
  <c r="F84" i="4"/>
  <c r="F83" i="4"/>
  <c r="E83" i="4"/>
  <c r="E82" i="4" s="1"/>
  <c r="D78" i="1" s="1"/>
  <c r="D83"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D49" i="4" s="1"/>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41" i="3"/>
  <c r="G41" i="3"/>
  <c r="B41" i="3"/>
  <c r="I40" i="3"/>
  <c r="G40" i="3"/>
  <c r="B40" i="3"/>
  <c r="G39" i="3"/>
  <c r="B39" i="3"/>
  <c r="H38" i="3"/>
  <c r="G38" i="3"/>
  <c r="B38" i="3"/>
  <c r="I36" i="3"/>
  <c r="H36" i="3"/>
  <c r="G36" i="3"/>
  <c r="B36" i="3"/>
  <c r="I35" i="3"/>
  <c r="H35"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6" i="1"/>
  <c r="G1686" i="1" s="1"/>
  <c r="H1685" i="1"/>
  <c r="G1685" i="1"/>
  <c r="C1685" i="1"/>
  <c r="H1684" i="1"/>
  <c r="C1684" i="1"/>
  <c r="G1684" i="1" s="1"/>
  <c r="G1683" i="1"/>
  <c r="C1683" i="1"/>
  <c r="H1683" i="1" s="1"/>
  <c r="C1682" i="1"/>
  <c r="G1682" i="1" s="1"/>
  <c r="C1681" i="1"/>
  <c r="H1681" i="1" s="1"/>
  <c r="G1680" i="1"/>
  <c r="C1680" i="1"/>
  <c r="H1680" i="1" s="1"/>
  <c r="C1679" i="1"/>
  <c r="H1679" i="1" s="1"/>
  <c r="H1678" i="1"/>
  <c r="C1678" i="1"/>
  <c r="G1678" i="1" s="1"/>
  <c r="H1677" i="1"/>
  <c r="G1677" i="1"/>
  <c r="C1677" i="1"/>
  <c r="H1676" i="1"/>
  <c r="C1676" i="1"/>
  <c r="G1676" i="1" s="1"/>
  <c r="G1675" i="1"/>
  <c r="C1675" i="1"/>
  <c r="H1675" i="1" s="1"/>
  <c r="C1674" i="1"/>
  <c r="G1674" i="1" s="1"/>
  <c r="H1673" i="1"/>
  <c r="G1673" i="1"/>
  <c r="C1673" i="1"/>
  <c r="G1672" i="1"/>
  <c r="C1672" i="1"/>
  <c r="H1672" i="1" s="1"/>
  <c r="C1671" i="1"/>
  <c r="H1671" i="1" s="1"/>
  <c r="H1670" i="1"/>
  <c r="C1670" i="1"/>
  <c r="G1670" i="1" s="1"/>
  <c r="H1669" i="1"/>
  <c r="G1669" i="1"/>
  <c r="C1669" i="1"/>
  <c r="H1668" i="1"/>
  <c r="C1668" i="1"/>
  <c r="G1668" i="1" s="1"/>
  <c r="G1667" i="1"/>
  <c r="C1667" i="1"/>
  <c r="H1667" i="1" s="1"/>
  <c r="C1666" i="1"/>
  <c r="G1666" i="1" s="1"/>
  <c r="H1665" i="1"/>
  <c r="G1665" i="1"/>
  <c r="C1665" i="1"/>
  <c r="G1664" i="1"/>
  <c r="C1664" i="1"/>
  <c r="H1664" i="1" s="1"/>
  <c r="C1663" i="1"/>
  <c r="H1663" i="1" s="1"/>
  <c r="H1662" i="1"/>
  <c r="C1662" i="1"/>
  <c r="G1662" i="1" s="1"/>
  <c r="H1661" i="1"/>
  <c r="G1661" i="1"/>
  <c r="C1661" i="1"/>
  <c r="H1660" i="1"/>
  <c r="C1660" i="1"/>
  <c r="G1660" i="1" s="1"/>
  <c r="G1659" i="1"/>
  <c r="C1659" i="1"/>
  <c r="H1659" i="1" s="1"/>
  <c r="C1658" i="1"/>
  <c r="G1658" i="1" s="1"/>
  <c r="H1657" i="1"/>
  <c r="G1657" i="1"/>
  <c r="C1657" i="1"/>
  <c r="G1656" i="1"/>
  <c r="C1656" i="1"/>
  <c r="H1656" i="1" s="1"/>
  <c r="C1655" i="1"/>
  <c r="H1655" i="1" s="1"/>
  <c r="H1654" i="1"/>
  <c r="C1654" i="1"/>
  <c r="G1654" i="1" s="1"/>
  <c r="H1653" i="1"/>
  <c r="G1653" i="1"/>
  <c r="C1653" i="1"/>
  <c r="H1652" i="1"/>
  <c r="C1652" i="1"/>
  <c r="G1652" i="1" s="1"/>
  <c r="C1651" i="1"/>
  <c r="H1651" i="1" s="1"/>
  <c r="C1650" i="1"/>
  <c r="G1650" i="1" s="1"/>
  <c r="H1649" i="1"/>
  <c r="G1649" i="1"/>
  <c r="C1649" i="1"/>
  <c r="C1648" i="1"/>
  <c r="H1648" i="1" s="1"/>
  <c r="C1647" i="1"/>
  <c r="H1647" i="1" s="1"/>
  <c r="C1646" i="1"/>
  <c r="G1646" i="1" s="1"/>
  <c r="H1645" i="1"/>
  <c r="G1645" i="1"/>
  <c r="C1645" i="1"/>
  <c r="H1644" i="1"/>
  <c r="C1644" i="1"/>
  <c r="G1644" i="1" s="1"/>
  <c r="C1643" i="1"/>
  <c r="H1643" i="1" s="1"/>
  <c r="C1642" i="1"/>
  <c r="G1642" i="1" s="1"/>
  <c r="H1641" i="1"/>
  <c r="G1641" i="1"/>
  <c r="C1641" i="1"/>
  <c r="C1640" i="1"/>
  <c r="H1640" i="1" s="1"/>
  <c r="C1639" i="1"/>
  <c r="H1639" i="1" s="1"/>
  <c r="C1638" i="1"/>
  <c r="G1638" i="1" s="1"/>
  <c r="H1637" i="1"/>
  <c r="G1637" i="1"/>
  <c r="C1637" i="1"/>
  <c r="H1636" i="1"/>
  <c r="C1636" i="1"/>
  <c r="G1636" i="1" s="1"/>
  <c r="C1635" i="1"/>
  <c r="H1635" i="1" s="1"/>
  <c r="C1634" i="1"/>
  <c r="G1634" i="1" s="1"/>
  <c r="H1633" i="1"/>
  <c r="G1633" i="1"/>
  <c r="C1633" i="1"/>
  <c r="C1632" i="1"/>
  <c r="H1632" i="1" s="1"/>
  <c r="C1631" i="1"/>
  <c r="H1631" i="1" s="1"/>
  <c r="C1630" i="1"/>
  <c r="G1630" i="1" s="1"/>
  <c r="H1629" i="1"/>
  <c r="G1629" i="1"/>
  <c r="C1629" i="1"/>
  <c r="H1628" i="1"/>
  <c r="C1628" i="1"/>
  <c r="G1628" i="1" s="1"/>
  <c r="C1627" i="1"/>
  <c r="H1627" i="1" s="1"/>
  <c r="C1626" i="1"/>
  <c r="G1626" i="1" s="1"/>
  <c r="H1625" i="1"/>
  <c r="G1625" i="1"/>
  <c r="C1625" i="1"/>
  <c r="C1624" i="1"/>
  <c r="H1624" i="1" s="1"/>
  <c r="C1623" i="1"/>
  <c r="H1623" i="1" s="1"/>
  <c r="C1622" i="1"/>
  <c r="G1622" i="1" s="1"/>
  <c r="G1620" i="1"/>
  <c r="C1620" i="1"/>
  <c r="H1620" i="1" s="1"/>
  <c r="C1619" i="1"/>
  <c r="H1619" i="1" s="1"/>
  <c r="H1618" i="1"/>
  <c r="C1618" i="1"/>
  <c r="G1618" i="1" s="1"/>
  <c r="H1617" i="1"/>
  <c r="G1617" i="1"/>
  <c r="C1617" i="1"/>
  <c r="C1616" i="1"/>
  <c r="H1616" i="1" s="1"/>
  <c r="G1615" i="1"/>
  <c r="C1615" i="1"/>
  <c r="H1615" i="1" s="1"/>
  <c r="C1614" i="1"/>
  <c r="G1614" i="1" s="1"/>
  <c r="H1613" i="1"/>
  <c r="G1613" i="1"/>
  <c r="C1613" i="1"/>
  <c r="C1612" i="1"/>
  <c r="H1612" i="1" s="1"/>
  <c r="C1611" i="1"/>
  <c r="H1611" i="1" s="1"/>
  <c r="H1610" i="1"/>
  <c r="C1610" i="1"/>
  <c r="G1610" i="1" s="1"/>
  <c r="H1609" i="1"/>
  <c r="G1609" i="1"/>
  <c r="C1609" i="1"/>
  <c r="C1608" i="1"/>
  <c r="H1608" i="1" s="1"/>
  <c r="G1607" i="1"/>
  <c r="C1607" i="1"/>
  <c r="H1607" i="1" s="1"/>
  <c r="C1606" i="1"/>
  <c r="G1606" i="1" s="1"/>
  <c r="C1605" i="1"/>
  <c r="H1605" i="1" s="1"/>
  <c r="C1603" i="1"/>
  <c r="H1603" i="1" s="1"/>
  <c r="C1601" i="1"/>
  <c r="H1601" i="1" s="1"/>
  <c r="C1600" i="1"/>
  <c r="H1600" i="1" s="1"/>
  <c r="H1599" i="1"/>
  <c r="C1599" i="1"/>
  <c r="G1599" i="1" s="1"/>
  <c r="H1598" i="1"/>
  <c r="G1598" i="1"/>
  <c r="C1598" i="1"/>
  <c r="C1597" i="1"/>
  <c r="H1597" i="1" s="1"/>
  <c r="C1596" i="1"/>
  <c r="H1596" i="1" s="1"/>
  <c r="H1595" i="1"/>
  <c r="C1595" i="1"/>
  <c r="G1595" i="1" s="1"/>
  <c r="H1594" i="1"/>
  <c r="G1594" i="1"/>
  <c r="C1594" i="1"/>
  <c r="C1593" i="1"/>
  <c r="H1593" i="1" s="1"/>
  <c r="C1592" i="1"/>
  <c r="H1592" i="1" s="1"/>
  <c r="C1591" i="1"/>
  <c r="G1591" i="1" s="1"/>
  <c r="H1590" i="1"/>
  <c r="G1590" i="1"/>
  <c r="C1590" i="1"/>
  <c r="C1589" i="1"/>
  <c r="H1589" i="1" s="1"/>
  <c r="C1588" i="1"/>
  <c r="H1588" i="1" s="1"/>
  <c r="C1587" i="1"/>
  <c r="G1587" i="1" s="1"/>
  <c r="C1586" i="1"/>
  <c r="H1586" i="1" s="1"/>
  <c r="C1585" i="1"/>
  <c r="H1585" i="1" s="1"/>
  <c r="C1584" i="1"/>
  <c r="H1584" i="1" s="1"/>
  <c r="H1582" i="1"/>
  <c r="G1582" i="1"/>
  <c r="C1582" i="1"/>
  <c r="H1581" i="1"/>
  <c r="D1581" i="1"/>
  <c r="C1581" i="1"/>
  <c r="G1581" i="1" s="1"/>
  <c r="I1581" i="1" s="1"/>
  <c r="D1580" i="1"/>
  <c r="J1580" i="1" s="1"/>
  <c r="C1580" i="1"/>
  <c r="H1579" i="1"/>
  <c r="D1579" i="1"/>
  <c r="C1579" i="1"/>
  <c r="G1579" i="1" s="1"/>
  <c r="I1579" i="1" s="1"/>
  <c r="D1578" i="1"/>
  <c r="J1578" i="1" s="1"/>
  <c r="C1578" i="1"/>
  <c r="D1577" i="1"/>
  <c r="H1577" i="1" s="1"/>
  <c r="C1577" i="1"/>
  <c r="H1576" i="1"/>
  <c r="D1576" i="1"/>
  <c r="C1576" i="1"/>
  <c r="G1576" i="1" s="1"/>
  <c r="I1576" i="1" s="1"/>
  <c r="D1575" i="1"/>
  <c r="J1575" i="1" s="1"/>
  <c r="C1575" i="1"/>
  <c r="H1574" i="1"/>
  <c r="D1574" i="1"/>
  <c r="C1574" i="1"/>
  <c r="G1574" i="1" s="1"/>
  <c r="I1574" i="1" s="1"/>
  <c r="D1573" i="1"/>
  <c r="J1573" i="1" s="1"/>
  <c r="C1573" i="1"/>
  <c r="D1572" i="1"/>
  <c r="H1572" i="1" s="1"/>
  <c r="C1572" i="1"/>
  <c r="D1571" i="1"/>
  <c r="H1571" i="1" s="1"/>
  <c r="C1571" i="1"/>
  <c r="H1570" i="1"/>
  <c r="D1570" i="1"/>
  <c r="C1570" i="1"/>
  <c r="G1570" i="1" s="1"/>
  <c r="I1570" i="1" s="1"/>
  <c r="D1569" i="1"/>
  <c r="J1569" i="1" s="1"/>
  <c r="C1569" i="1"/>
  <c r="H1568" i="1"/>
  <c r="D1568" i="1"/>
  <c r="C1568" i="1"/>
  <c r="G1568" i="1" s="1"/>
  <c r="I1568" i="1" s="1"/>
  <c r="D1567" i="1"/>
  <c r="J1567" i="1" s="1"/>
  <c r="C1567" i="1"/>
  <c r="H1566" i="1"/>
  <c r="D1566" i="1"/>
  <c r="C1566" i="1"/>
  <c r="G1566" i="1" s="1"/>
  <c r="I1566" i="1" s="1"/>
  <c r="D1565" i="1"/>
  <c r="J1565" i="1" s="1"/>
  <c r="C1565" i="1"/>
  <c r="H1564" i="1"/>
  <c r="D1564" i="1"/>
  <c r="C1564" i="1"/>
  <c r="G1564" i="1" s="1"/>
  <c r="I1564" i="1" s="1"/>
  <c r="C1563" i="1"/>
  <c r="D1562" i="1"/>
  <c r="J1562" i="1" s="1"/>
  <c r="C1562" i="1"/>
  <c r="H1561" i="1"/>
  <c r="D1561" i="1"/>
  <c r="C1561" i="1"/>
  <c r="G1561" i="1" s="1"/>
  <c r="I1561" i="1" s="1"/>
  <c r="D1560" i="1"/>
  <c r="J1560" i="1" s="1"/>
  <c r="C1560" i="1"/>
  <c r="H1559" i="1"/>
  <c r="D1559" i="1"/>
  <c r="C1559" i="1"/>
  <c r="G1559" i="1" s="1"/>
  <c r="I1559" i="1" s="1"/>
  <c r="D1558" i="1"/>
  <c r="J1558" i="1" s="1"/>
  <c r="C1558" i="1"/>
  <c r="H1557" i="1"/>
  <c r="D1557" i="1"/>
  <c r="C1557" i="1"/>
  <c r="G1557" i="1" s="1"/>
  <c r="I1557" i="1" s="1"/>
  <c r="H1556" i="1"/>
  <c r="D1556" i="1"/>
  <c r="C1556" i="1"/>
  <c r="G1556" i="1" s="1"/>
  <c r="C1555" i="1"/>
  <c r="D1554" i="1"/>
  <c r="J1554" i="1" s="1"/>
  <c r="C1554" i="1"/>
  <c r="H1553" i="1"/>
  <c r="D1553" i="1"/>
  <c r="C1553" i="1"/>
  <c r="G1553" i="1" s="1"/>
  <c r="I1553" i="1" s="1"/>
  <c r="D1552" i="1"/>
  <c r="J1552" i="1" s="1"/>
  <c r="C1552" i="1"/>
  <c r="H1551" i="1"/>
  <c r="D1551" i="1"/>
  <c r="C1551" i="1"/>
  <c r="G1551" i="1" s="1"/>
  <c r="I1551" i="1" s="1"/>
  <c r="D1550" i="1"/>
  <c r="J1550" i="1" s="1"/>
  <c r="C1550" i="1"/>
  <c r="H1549" i="1"/>
  <c r="D1549" i="1"/>
  <c r="C1549" i="1"/>
  <c r="G1549" i="1" s="1"/>
  <c r="I1549" i="1" s="1"/>
  <c r="D1548" i="1"/>
  <c r="J1548" i="1" s="1"/>
  <c r="C1548" i="1"/>
  <c r="H1547" i="1"/>
  <c r="G1547" i="1"/>
  <c r="D1547" i="1"/>
  <c r="C1547" i="1"/>
  <c r="J1547" i="1" s="1"/>
  <c r="D1546" i="1"/>
  <c r="C1546" i="1"/>
  <c r="H1546" i="1" s="1"/>
  <c r="H1545" i="1"/>
  <c r="G1545" i="1"/>
  <c r="I1545" i="1" s="1"/>
  <c r="D1545" i="1"/>
  <c r="C1545" i="1"/>
  <c r="J1545" i="1" s="1"/>
  <c r="D1544" i="1"/>
  <c r="C1544" i="1"/>
  <c r="H1544" i="1" s="1"/>
  <c r="H1543" i="1"/>
  <c r="G1543" i="1"/>
  <c r="I1543" i="1" s="1"/>
  <c r="D1543" i="1"/>
  <c r="C1543" i="1"/>
  <c r="J1543" i="1" s="1"/>
  <c r="D1542" i="1"/>
  <c r="C1542" i="1"/>
  <c r="H1541" i="1"/>
  <c r="G1541" i="1"/>
  <c r="I1541" i="1" s="1"/>
  <c r="D1541" i="1"/>
  <c r="C1541" i="1"/>
  <c r="J1541" i="1" s="1"/>
  <c r="H1540" i="1"/>
  <c r="D1540" i="1"/>
  <c r="G1540" i="1" s="1"/>
  <c r="C1540" i="1"/>
  <c r="C1539"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D1516" i="1"/>
  <c r="G1516" i="1" s="1"/>
  <c r="C1516" i="1"/>
  <c r="H1515" i="1"/>
  <c r="G1515" i="1"/>
  <c r="D1515" i="1"/>
  <c r="C1515" i="1"/>
  <c r="C1514" i="1"/>
  <c r="H1513" i="1"/>
  <c r="G1513" i="1"/>
  <c r="D1513" i="1"/>
  <c r="C1513" i="1"/>
  <c r="H1512" i="1"/>
  <c r="G1512" i="1"/>
  <c r="D1512" i="1"/>
  <c r="C1512" i="1"/>
  <c r="H1511" i="1"/>
  <c r="G1511" i="1"/>
  <c r="D1511" i="1"/>
  <c r="C1511"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D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D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D1401" i="1"/>
  <c r="H1400" i="1"/>
  <c r="G1400" i="1"/>
  <c r="D1400" i="1"/>
  <c r="C1400" i="1"/>
  <c r="H1399" i="1"/>
  <c r="G1399" i="1"/>
  <c r="D1399" i="1"/>
  <c r="C1399" i="1"/>
  <c r="H1398" i="1"/>
  <c r="G1398" i="1"/>
  <c r="D1398" i="1"/>
  <c r="C1398" i="1"/>
  <c r="H1397" i="1"/>
  <c r="G1397" i="1"/>
  <c r="D1397" i="1"/>
  <c r="C1397" i="1"/>
  <c r="D1396" i="1"/>
  <c r="H1396" i="1" s="1"/>
  <c r="C1396" i="1"/>
  <c r="H1395" i="1"/>
  <c r="G1395" i="1"/>
  <c r="D1395" i="1"/>
  <c r="C1395" i="1"/>
  <c r="H1394" i="1"/>
  <c r="G1394" i="1"/>
  <c r="D1394" i="1"/>
  <c r="C1394" i="1"/>
  <c r="H1393" i="1"/>
  <c r="G1393" i="1"/>
  <c r="D1393" i="1"/>
  <c r="C1393" i="1"/>
  <c r="H1392" i="1"/>
  <c r="G1392" i="1"/>
  <c r="D1392" i="1"/>
  <c r="C1392" i="1"/>
  <c r="H1391" i="1"/>
  <c r="G1391" i="1"/>
  <c r="D1391" i="1"/>
  <c r="C1391" i="1"/>
  <c r="H1390" i="1"/>
  <c r="D1390" i="1"/>
  <c r="C1390" i="1"/>
  <c r="G1390" i="1" s="1"/>
  <c r="D1389" i="1"/>
  <c r="G1389" i="1" s="1"/>
  <c r="C1389" i="1"/>
  <c r="H1388" i="1"/>
  <c r="D1388" i="1"/>
  <c r="C1388" i="1"/>
  <c r="G1388" i="1" s="1"/>
  <c r="D1387" i="1"/>
  <c r="H1387" i="1" s="1"/>
  <c r="C1387" i="1"/>
  <c r="H1386" i="1"/>
  <c r="D1386" i="1"/>
  <c r="C1386" i="1"/>
  <c r="D1385" i="1"/>
  <c r="G1385" i="1" s="1"/>
  <c r="C1385" i="1"/>
  <c r="H1385" i="1" s="1"/>
  <c r="D1384" i="1"/>
  <c r="C1384" i="1"/>
  <c r="H1384" i="1" s="1"/>
  <c r="D1383" i="1"/>
  <c r="H1383" i="1" s="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D1342" i="1"/>
  <c r="C1342" i="1"/>
  <c r="H1342" i="1" s="1"/>
  <c r="H1341" i="1"/>
  <c r="G1341" i="1"/>
  <c r="D1341" i="1"/>
  <c r="C1341" i="1"/>
  <c r="D1340" i="1"/>
  <c r="H1340" i="1" s="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D1306" i="1"/>
  <c r="H1306" i="1" s="1"/>
  <c r="C1306" i="1"/>
  <c r="H1305" i="1"/>
  <c r="G1305" i="1"/>
  <c r="D1305" i="1"/>
  <c r="C1305" i="1"/>
  <c r="H1304" i="1"/>
  <c r="G1304" i="1"/>
  <c r="D1304" i="1"/>
  <c r="C1304" i="1"/>
  <c r="H1303" i="1"/>
  <c r="G1303" i="1"/>
  <c r="D1303" i="1"/>
  <c r="C1303" i="1"/>
  <c r="D1302" i="1"/>
  <c r="H1302" i="1" s="1"/>
  <c r="C1302" i="1"/>
  <c r="D1301" i="1"/>
  <c r="H1301" i="1" s="1"/>
  <c r="C1301" i="1"/>
  <c r="D1300" i="1"/>
  <c r="H1300" i="1" s="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D1292" i="1"/>
  <c r="C1292" i="1"/>
  <c r="H1291" i="1"/>
  <c r="G1291" i="1"/>
  <c r="D1291" i="1"/>
  <c r="C1291" i="1"/>
  <c r="H1290" i="1"/>
  <c r="G1290" i="1"/>
  <c r="D1290" i="1"/>
  <c r="C1290" i="1"/>
  <c r="D1289" i="1"/>
  <c r="H1289" i="1" s="1"/>
  <c r="C1289" i="1"/>
  <c r="H1288" i="1"/>
  <c r="G1288" i="1"/>
  <c r="D1288" i="1"/>
  <c r="C1288" i="1"/>
  <c r="D1287" i="1"/>
  <c r="H1287" i="1" s="1"/>
  <c r="C1287" i="1"/>
  <c r="H1286" i="1"/>
  <c r="G1286" i="1"/>
  <c r="D1286" i="1"/>
  <c r="C1286" i="1"/>
  <c r="H1285" i="1"/>
  <c r="G1285" i="1"/>
  <c r="D1285" i="1"/>
  <c r="C1285" i="1"/>
  <c r="H1284" i="1"/>
  <c r="G1284" i="1"/>
  <c r="D1284" i="1"/>
  <c r="C1284" i="1"/>
  <c r="H1283" i="1"/>
  <c r="G1283" i="1"/>
  <c r="D1283" i="1"/>
  <c r="C1283" i="1"/>
  <c r="H1282" i="1"/>
  <c r="G1282" i="1"/>
  <c r="D1282" i="1"/>
  <c r="C1282" i="1"/>
  <c r="D1281" i="1"/>
  <c r="H1281" i="1" s="1"/>
  <c r="C1281" i="1"/>
  <c r="H1280" i="1"/>
  <c r="G1280" i="1"/>
  <c r="D1280" i="1"/>
  <c r="C1280" i="1"/>
  <c r="H1279" i="1"/>
  <c r="G1279" i="1"/>
  <c r="D1279" i="1"/>
  <c r="C1279"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D1266" i="1"/>
  <c r="G1266" i="1" s="1"/>
  <c r="C1266" i="1"/>
  <c r="H1265" i="1"/>
  <c r="G1265" i="1"/>
  <c r="D1265" i="1"/>
  <c r="C1265" i="1"/>
  <c r="D1264" i="1"/>
  <c r="G1264" i="1" s="1"/>
  <c r="C1264" i="1"/>
  <c r="G1263" i="1"/>
  <c r="D1263" i="1"/>
  <c r="H1263" i="1" s="1"/>
  <c r="C1263" i="1"/>
  <c r="H1262" i="1"/>
  <c r="G1262" i="1"/>
  <c r="D1262" i="1"/>
  <c r="C1262" i="1"/>
  <c r="D1261" i="1"/>
  <c r="G1261" i="1" s="1"/>
  <c r="C1261" i="1"/>
  <c r="D1260" i="1"/>
  <c r="H1260" i="1" s="1"/>
  <c r="C1260" i="1"/>
  <c r="C1259" i="1"/>
  <c r="H1258" i="1"/>
  <c r="G1258" i="1"/>
  <c r="D1258" i="1"/>
  <c r="C1258" i="1"/>
  <c r="H1257" i="1"/>
  <c r="G1257" i="1"/>
  <c r="D1257" i="1"/>
  <c r="C1257" i="1"/>
  <c r="H1256" i="1"/>
  <c r="G1256" i="1"/>
  <c r="D1256" i="1"/>
  <c r="C1256"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D1203" i="1"/>
  <c r="C1203" i="1"/>
  <c r="H1203" i="1" s="1"/>
  <c r="H1202" i="1"/>
  <c r="G1202" i="1"/>
  <c r="D1202" i="1"/>
  <c r="C1202" i="1"/>
  <c r="D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D1186" i="1"/>
  <c r="H1186" i="1" s="1"/>
  <c r="C1186" i="1"/>
  <c r="C1185" i="1"/>
  <c r="D1184" i="1"/>
  <c r="H1184" i="1" s="1"/>
  <c r="C1184" i="1"/>
  <c r="H1183" i="1"/>
  <c r="D1183" i="1"/>
  <c r="G1183" i="1" s="1"/>
  <c r="C1183" i="1"/>
  <c r="C1182"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D1166" i="1"/>
  <c r="G1166" i="1" s="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D1062" i="1"/>
  <c r="H1062" i="1" s="1"/>
  <c r="C1062" i="1"/>
  <c r="D1061" i="1"/>
  <c r="H1061" i="1" s="1"/>
  <c r="C1061" i="1"/>
  <c r="D1060" i="1"/>
  <c r="H1060" i="1" s="1"/>
  <c r="C1060" i="1"/>
  <c r="D1059" i="1"/>
  <c r="H1059" i="1" s="1"/>
  <c r="C1059" i="1"/>
  <c r="H1058" i="1"/>
  <c r="G1058" i="1"/>
  <c r="D1058" i="1"/>
  <c r="C1058" i="1"/>
  <c r="H1057" i="1"/>
  <c r="D1057" i="1"/>
  <c r="G1057" i="1" s="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D1042" i="1"/>
  <c r="H1042" i="1" s="1"/>
  <c r="C1042" i="1"/>
  <c r="D1041" i="1"/>
  <c r="H1041" i="1" s="1"/>
  <c r="C1041" i="1"/>
  <c r="G1040" i="1"/>
  <c r="D1040" i="1"/>
  <c r="H1040" i="1" s="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H1032" i="1"/>
  <c r="G1032" i="1"/>
  <c r="D1032" i="1"/>
  <c r="C1032" i="1"/>
  <c r="D1031" i="1"/>
  <c r="H1031" i="1" s="1"/>
  <c r="C1031" i="1"/>
  <c r="H1030" i="1"/>
  <c r="G1030" i="1"/>
  <c r="D1030" i="1"/>
  <c r="C1030" i="1"/>
  <c r="H1029" i="1"/>
  <c r="G1029" i="1"/>
  <c r="D1029" i="1"/>
  <c r="C1029" i="1"/>
  <c r="H1028" i="1"/>
  <c r="G1028" i="1"/>
  <c r="D1028" i="1"/>
  <c r="C1028" i="1"/>
  <c r="D1027" i="1"/>
  <c r="H1027" i="1" s="1"/>
  <c r="C1027" i="1"/>
  <c r="D1026" i="1"/>
  <c r="H1026" i="1" s="1"/>
  <c r="C1026" i="1"/>
  <c r="D1025" i="1"/>
  <c r="H1025" i="1" s="1"/>
  <c r="C1025" i="1"/>
  <c r="D1024" i="1"/>
  <c r="H1024" i="1" s="1"/>
  <c r="C1024" i="1"/>
  <c r="D1023" i="1"/>
  <c r="H1023" i="1" s="1"/>
  <c r="C1023" i="1"/>
  <c r="H1022" i="1"/>
  <c r="G1022" i="1"/>
  <c r="D1022" i="1"/>
  <c r="C1022" i="1"/>
  <c r="H1021" i="1"/>
  <c r="G1021" i="1"/>
  <c r="D1021" i="1"/>
  <c r="C1021" i="1"/>
  <c r="D1020" i="1"/>
  <c r="H1020" i="1" s="1"/>
  <c r="C1020" i="1"/>
  <c r="H1019" i="1"/>
  <c r="G1019" i="1"/>
  <c r="D1019" i="1"/>
  <c r="C1019" i="1"/>
  <c r="D1018" i="1"/>
  <c r="H1018" i="1" s="1"/>
  <c r="C1018" i="1"/>
  <c r="D1016" i="1"/>
  <c r="H1016" i="1" s="1"/>
  <c r="C1016" i="1"/>
  <c r="D1015" i="1"/>
  <c r="H1015" i="1" s="1"/>
  <c r="C1015" i="1"/>
  <c r="H1014" i="1"/>
  <c r="G1014" i="1"/>
  <c r="D1014" i="1"/>
  <c r="C1014" i="1"/>
  <c r="G1013"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D730" i="1"/>
  <c r="H730" i="1" s="1"/>
  <c r="C730" i="1"/>
  <c r="H729" i="1"/>
  <c r="G729" i="1"/>
  <c r="D729" i="1"/>
  <c r="C729" i="1"/>
  <c r="H728" i="1"/>
  <c r="G728" i="1"/>
  <c r="D728" i="1"/>
  <c r="C728"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G678" i="1"/>
  <c r="D678" i="1"/>
  <c r="H678" i="1" s="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G651" i="1" s="1"/>
  <c r="C651" i="1"/>
  <c r="H650" i="1"/>
  <c r="G650" i="1"/>
  <c r="D650" i="1"/>
  <c r="C650" i="1"/>
  <c r="D649" i="1"/>
  <c r="H649" i="1" s="1"/>
  <c r="C649" i="1"/>
  <c r="D648" i="1"/>
  <c r="G648" i="1" s="1"/>
  <c r="C648" i="1"/>
  <c r="G647" i="1"/>
  <c r="D647" i="1"/>
  <c r="H647" i="1" s="1"/>
  <c r="C647" i="1"/>
  <c r="D646" i="1"/>
  <c r="H646" i="1" s="1"/>
  <c r="C646" i="1"/>
  <c r="H645" i="1"/>
  <c r="G645" i="1"/>
  <c r="D645" i="1"/>
  <c r="C645" i="1"/>
  <c r="C642" i="1"/>
  <c r="D641" i="1"/>
  <c r="H636" i="1"/>
  <c r="G636" i="1"/>
  <c r="D636" i="1"/>
  <c r="C636" i="1"/>
  <c r="G635" i="1"/>
  <c r="D635" i="1"/>
  <c r="H635" i="1" s="1"/>
  <c r="C635" i="1"/>
  <c r="D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C423" i="1"/>
  <c r="D422" i="1"/>
  <c r="G422" i="1" s="1"/>
  <c r="C422" i="1"/>
  <c r="H421" i="1"/>
  <c r="D421" i="1"/>
  <c r="G421" i="1" s="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G408" i="1"/>
  <c r="D408" i="1"/>
  <c r="H408" i="1" s="1"/>
  <c r="C408" i="1"/>
  <c r="G407" i="1"/>
  <c r="D407" i="1"/>
  <c r="H407" i="1" s="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G389" i="1" s="1"/>
  <c r="C389"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G381" i="1" s="1"/>
  <c r="C381" i="1"/>
  <c r="H380" i="1"/>
  <c r="G380" i="1"/>
  <c r="D380" i="1"/>
  <c r="C380" i="1"/>
  <c r="H379" i="1"/>
  <c r="G379" i="1"/>
  <c r="D379" i="1"/>
  <c r="C379" i="1"/>
  <c r="H378" i="1"/>
  <c r="G378" i="1"/>
  <c r="D378" i="1"/>
  <c r="C378" i="1"/>
  <c r="D377" i="1"/>
  <c r="G377" i="1" s="1"/>
  <c r="C377" i="1"/>
  <c r="H376" i="1"/>
  <c r="G376" i="1"/>
  <c r="D376" i="1"/>
  <c r="C376"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D364" i="1"/>
  <c r="H364" i="1" s="1"/>
  <c r="C364" i="1"/>
  <c r="H363" i="1"/>
  <c r="G363" i="1"/>
  <c r="D363" i="1"/>
  <c r="C363" i="1"/>
  <c r="H362" i="1"/>
  <c r="G362" i="1"/>
  <c r="D362" i="1"/>
  <c r="C362" i="1"/>
  <c r="D361" i="1"/>
  <c r="H361" i="1" s="1"/>
  <c r="C361" i="1"/>
  <c r="H360" i="1"/>
  <c r="G360" i="1"/>
  <c r="D360" i="1"/>
  <c r="C360" i="1"/>
  <c r="H359" i="1"/>
  <c r="G359" i="1"/>
  <c r="D359" i="1"/>
  <c r="C359" i="1"/>
  <c r="H358" i="1"/>
  <c r="G358" i="1"/>
  <c r="D358" i="1"/>
  <c r="C358" i="1"/>
  <c r="H357" i="1"/>
  <c r="G357" i="1"/>
  <c r="D357" i="1"/>
  <c r="C357" i="1"/>
  <c r="D356" i="1"/>
  <c r="H356" i="1" s="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D318" i="1"/>
  <c r="H318" i="1" s="1"/>
  <c r="C318" i="1"/>
  <c r="D317" i="1"/>
  <c r="H317" i="1" s="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D301" i="1"/>
  <c r="C301" i="1"/>
  <c r="H301" i="1" s="1"/>
  <c r="D300" i="1"/>
  <c r="H300" i="1" s="1"/>
  <c r="C300" i="1"/>
  <c r="H299" i="1"/>
  <c r="D299" i="1"/>
  <c r="G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G197" i="1" s="1"/>
  <c r="C197" i="1"/>
  <c r="H196" i="1"/>
  <c r="G196" i="1"/>
  <c r="D196" i="1"/>
  <c r="C196" i="1"/>
  <c r="H195" i="1"/>
  <c r="G195" i="1"/>
  <c r="D195" i="1"/>
  <c r="C195" i="1"/>
  <c r="H194" i="1"/>
  <c r="G194" i="1"/>
  <c r="D194" i="1"/>
  <c r="C194" i="1"/>
  <c r="D193" i="1"/>
  <c r="H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G182" i="1" s="1"/>
  <c r="C182" i="1"/>
  <c r="D181" i="1"/>
  <c r="G181" i="1" s="1"/>
  <c r="C181" i="1"/>
  <c r="H180" i="1"/>
  <c r="G180" i="1"/>
  <c r="D180" i="1"/>
  <c r="C180" i="1"/>
  <c r="H179" i="1"/>
  <c r="G179" i="1"/>
  <c r="D179" i="1"/>
  <c r="C179" i="1"/>
  <c r="D178" i="1"/>
  <c r="H178" i="1" s="1"/>
  <c r="C178" i="1"/>
  <c r="D177" i="1"/>
  <c r="H177" i="1" s="1"/>
  <c r="C177" i="1"/>
  <c r="D176" i="1"/>
  <c r="H176" i="1" s="1"/>
  <c r="C176" i="1"/>
  <c r="D175" i="1"/>
  <c r="H175" i="1" s="1"/>
  <c r="C175" i="1"/>
  <c r="D174" i="1"/>
  <c r="H174" i="1" s="1"/>
  <c r="C174" i="1"/>
  <c r="H173" i="1"/>
  <c r="G173" i="1"/>
  <c r="D173" i="1"/>
  <c r="C173" i="1"/>
  <c r="H172" i="1"/>
  <c r="G172" i="1"/>
  <c r="D172" i="1"/>
  <c r="C172" i="1"/>
  <c r="D171" i="1"/>
  <c r="H171" i="1" s="1"/>
  <c r="C171" i="1"/>
  <c r="D170" i="1"/>
  <c r="H170" i="1" s="1"/>
  <c r="C170" i="1"/>
  <c r="D169" i="1"/>
  <c r="H169" i="1" s="1"/>
  <c r="C169" i="1"/>
  <c r="D168" i="1"/>
  <c r="H168" i="1" s="1"/>
  <c r="C168" i="1"/>
  <c r="D167" i="1"/>
  <c r="H167" i="1" s="1"/>
  <c r="C167" i="1"/>
  <c r="D166" i="1"/>
  <c r="H166" i="1" s="1"/>
  <c r="C166" i="1"/>
  <c r="H165" i="1"/>
  <c r="G165" i="1"/>
  <c r="D165" i="1"/>
  <c r="C165" i="1"/>
  <c r="D164" i="1"/>
  <c r="G164" i="1" s="1"/>
  <c r="C164" i="1"/>
  <c r="H163" i="1"/>
  <c r="G163" i="1"/>
  <c r="D163" i="1"/>
  <c r="C163" i="1"/>
  <c r="D162" i="1"/>
  <c r="H162" i="1" s="1"/>
  <c r="C162" i="1"/>
  <c r="D161" i="1"/>
  <c r="H161" i="1" s="1"/>
  <c r="C161" i="1"/>
  <c r="C160" i="1"/>
  <c r="H159" i="1"/>
  <c r="G159" i="1"/>
  <c r="D159" i="1"/>
  <c r="C159" i="1"/>
  <c r="D158" i="1"/>
  <c r="H158" i="1" s="1"/>
  <c r="C158" i="1"/>
  <c r="H157" i="1"/>
  <c r="G157" i="1"/>
  <c r="D157" i="1"/>
  <c r="C157" i="1"/>
  <c r="D156" i="1"/>
  <c r="H156" i="1" s="1"/>
  <c r="C156" i="1"/>
  <c r="H155" i="1"/>
  <c r="G155" i="1"/>
  <c r="D155" i="1"/>
  <c r="C155" i="1"/>
  <c r="H154" i="1"/>
  <c r="G154" i="1"/>
  <c r="D154" i="1"/>
  <c r="C154" i="1"/>
  <c r="G153" i="1"/>
  <c r="D153" i="1"/>
  <c r="H153" i="1" s="1"/>
  <c r="C153" i="1"/>
  <c r="H152" i="1"/>
  <c r="G152" i="1"/>
  <c r="D152" i="1"/>
  <c r="C152" i="1"/>
  <c r="D151" i="1"/>
  <c r="H151" i="1" s="1"/>
  <c r="C151" i="1"/>
  <c r="D150" i="1"/>
  <c r="H150" i="1" s="1"/>
  <c r="C150" i="1"/>
  <c r="C149"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6" i="1" s="1"/>
  <c r="C136" i="1"/>
  <c r="H135" i="1"/>
  <c r="G135" i="1"/>
  <c r="D135" i="1"/>
  <c r="C135" i="1"/>
  <c r="H134" i="1"/>
  <c r="G134" i="1"/>
  <c r="D134" i="1"/>
  <c r="C134" i="1"/>
  <c r="D133" i="1"/>
  <c r="H133" i="1" s="1"/>
  <c r="C133" i="1"/>
  <c r="H132" i="1"/>
  <c r="D132" i="1"/>
  <c r="G132" i="1" s="1"/>
  <c r="C132" i="1"/>
  <c r="C131" i="1"/>
  <c r="H129" i="1"/>
  <c r="G129" i="1"/>
  <c r="D129" i="1"/>
  <c r="C129" i="1"/>
  <c r="H128" i="1"/>
  <c r="G128" i="1"/>
  <c r="D128" i="1"/>
  <c r="C128" i="1"/>
  <c r="H127" i="1"/>
  <c r="G127" i="1"/>
  <c r="D127" i="1"/>
  <c r="C127" i="1"/>
  <c r="H126" i="1"/>
  <c r="D126" i="1"/>
  <c r="G126" i="1" s="1"/>
  <c r="C126" i="1"/>
  <c r="H125" i="1"/>
  <c r="D125" i="1"/>
  <c r="G125" i="1" s="1"/>
  <c r="C125" i="1"/>
  <c r="H124" i="1"/>
  <c r="G124" i="1"/>
  <c r="D124" i="1"/>
  <c r="C124" i="1"/>
  <c r="H123" i="1"/>
  <c r="G123" i="1"/>
  <c r="D123" i="1"/>
  <c r="C123"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G81" i="1" s="1"/>
  <c r="C81" i="1"/>
  <c r="H80" i="1"/>
  <c r="G80" i="1"/>
  <c r="D80" i="1"/>
  <c r="C80" i="1"/>
  <c r="D79" i="1"/>
  <c r="G79" i="1" s="1"/>
  <c r="C79" i="1"/>
  <c r="C78" i="1"/>
  <c r="H77" i="1"/>
  <c r="G77" i="1"/>
  <c r="D77" i="1"/>
  <c r="C77" i="1"/>
  <c r="H76" i="1"/>
  <c r="G76" i="1"/>
  <c r="D76" i="1"/>
  <c r="C76" i="1"/>
  <c r="H75" i="1"/>
  <c r="G75" i="1"/>
  <c r="D75" i="1"/>
  <c r="C75" i="1"/>
  <c r="H74" i="1"/>
  <c r="G74" i="1"/>
  <c r="D74" i="1"/>
  <c r="C74" i="1"/>
  <c r="H73" i="1"/>
  <c r="G73" i="1"/>
  <c r="D73" i="1"/>
  <c r="C73" i="1"/>
  <c r="H72" i="1"/>
  <c r="G72" i="1"/>
  <c r="D72" i="1"/>
  <c r="C72" i="1"/>
  <c r="D71" i="1"/>
  <c r="H71" i="1" s="1"/>
  <c r="C71" i="1"/>
  <c r="H70" i="1"/>
  <c r="G70" i="1"/>
  <c r="D70" i="1"/>
  <c r="C70" i="1"/>
  <c r="H69" i="1"/>
  <c r="G69" i="1"/>
  <c r="D69" i="1"/>
  <c r="C69" i="1"/>
  <c r="H68" i="1"/>
  <c r="G68" i="1"/>
  <c r="D68" i="1"/>
  <c r="C68" i="1"/>
  <c r="H67" i="1"/>
  <c r="G67" i="1"/>
  <c r="D67" i="1"/>
  <c r="C67" i="1"/>
  <c r="D66" i="1"/>
  <c r="H66" i="1" s="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D52" i="1"/>
  <c r="H52" i="1" s="1"/>
  <c r="C52" i="1"/>
  <c r="H51" i="1"/>
  <c r="G51" i="1"/>
  <c r="D51" i="1"/>
  <c r="C51" i="1"/>
  <c r="H50" i="1"/>
  <c r="G50" i="1"/>
  <c r="D50" i="1"/>
  <c r="C50" i="1"/>
  <c r="D49" i="1"/>
  <c r="H49" i="1" s="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D6" i="1"/>
  <c r="H6" i="1" s="1"/>
  <c r="C6" i="1"/>
  <c r="H5" i="1"/>
  <c r="G5" i="1"/>
  <c r="D5" i="1"/>
  <c r="C5" i="1"/>
  <c r="D4" i="1"/>
  <c r="H4" i="1" s="1"/>
  <c r="C4" i="1"/>
  <c r="D3" i="1"/>
  <c r="G1289" i="1" l="1"/>
  <c r="G695" i="1"/>
  <c r="F428" i="4"/>
  <c r="G1152" i="1"/>
  <c r="H1152" i="1"/>
  <c r="G298" i="1"/>
  <c r="H1264" i="1"/>
  <c r="G1260" i="1"/>
  <c r="H1261" i="1"/>
  <c r="E31" i="9"/>
  <c r="B31" i="9" s="1"/>
  <c r="F236" i="9"/>
  <c r="B236" i="9" s="1"/>
  <c r="G301" i="1"/>
  <c r="H1292" i="1"/>
  <c r="D251" i="5"/>
  <c r="G1203" i="1"/>
  <c r="F197" i="5"/>
  <c r="C1201" i="1"/>
  <c r="H1389" i="1"/>
  <c r="G1387" i="1"/>
  <c r="G1386" i="1"/>
  <c r="G1384" i="1"/>
  <c r="G1514" i="1"/>
  <c r="H1514" i="1"/>
  <c r="E114" i="6"/>
  <c r="F118" i="6"/>
  <c r="G1539" i="1"/>
  <c r="H1539" i="1"/>
  <c r="H1542" i="1"/>
  <c r="G1563" i="1"/>
  <c r="E22" i="7"/>
  <c r="G1396" i="1"/>
  <c r="G1342" i="1"/>
  <c r="G1383" i="1"/>
  <c r="G1300" i="1"/>
  <c r="G1301" i="1"/>
  <c r="G1302" i="1"/>
  <c r="G1292" i="1"/>
  <c r="H1278" i="1"/>
  <c r="G1278" i="1"/>
  <c r="G1281" i="1"/>
  <c r="G1287" i="1"/>
  <c r="E255" i="5"/>
  <c r="D1259" i="1" s="1"/>
  <c r="E303" i="9"/>
  <c r="B303" i="9" s="1"/>
  <c r="F252" i="5"/>
  <c r="E37" i="9"/>
  <c r="B37" i="9" s="1"/>
  <c r="E322" i="9"/>
  <c r="B322" i="9" s="1"/>
  <c r="E320" i="9"/>
  <c r="B320" i="9" s="1"/>
  <c r="G1306" i="1"/>
  <c r="G1340" i="1"/>
  <c r="E340" i="9"/>
  <c r="B340" i="9" s="1"/>
  <c r="G1182" i="1"/>
  <c r="H1182" i="1"/>
  <c r="D1185" i="1"/>
  <c r="G1186" i="1"/>
  <c r="G1184" i="1"/>
  <c r="E312" i="9"/>
  <c r="B312" i="9" s="1"/>
  <c r="F147" i="5"/>
  <c r="E69" i="5"/>
  <c r="E307" i="9"/>
  <c r="B307" i="9" s="1"/>
  <c r="F71" i="5"/>
  <c r="G1061" i="1"/>
  <c r="G1062" i="1"/>
  <c r="F56" i="5"/>
  <c r="G1060" i="1"/>
  <c r="G1059" i="1"/>
  <c r="G1042" i="1"/>
  <c r="G1041" i="1"/>
  <c r="F35" i="5"/>
  <c r="G1031" i="1"/>
  <c r="G1027" i="1"/>
  <c r="G1026" i="1"/>
  <c r="E12" i="5"/>
  <c r="D1017" i="1" s="1"/>
  <c r="G1025" i="1"/>
  <c r="F19" i="5"/>
  <c r="G1024" i="1"/>
  <c r="G1033" i="1"/>
  <c r="G1023" i="1"/>
  <c r="G1018" i="1"/>
  <c r="G1020" i="1"/>
  <c r="F13" i="5"/>
  <c r="G1016" i="1"/>
  <c r="G1015" i="1"/>
  <c r="H1686" i="1"/>
  <c r="G1681" i="1"/>
  <c r="G1612" i="1"/>
  <c r="H1591" i="1"/>
  <c r="H1587" i="1"/>
  <c r="G1602" i="1"/>
  <c r="H1602" i="1"/>
  <c r="C1604" i="1"/>
  <c r="G1605" i="1"/>
  <c r="G1586" i="1"/>
  <c r="D6" i="8"/>
  <c r="C1583" i="1" s="1"/>
  <c r="G731" i="1"/>
  <c r="G730" i="1"/>
  <c r="E49" i="9"/>
  <c r="B49" i="9" s="1"/>
  <c r="H727" i="1"/>
  <c r="G653" i="1"/>
  <c r="H651" i="1"/>
  <c r="B296" i="9"/>
  <c r="H648" i="1"/>
  <c r="E648" i="4"/>
  <c r="D642" i="1" s="1"/>
  <c r="G646" i="1"/>
  <c r="G649" i="1"/>
  <c r="F656" i="4"/>
  <c r="H422" i="1"/>
  <c r="F426" i="4"/>
  <c r="G423" i="1"/>
  <c r="H423" i="1"/>
  <c r="G300" i="1"/>
  <c r="H388" i="1"/>
  <c r="H389" i="1"/>
  <c r="E373" i="4"/>
  <c r="D368" i="1" s="1"/>
  <c r="H381" i="1"/>
  <c r="H377" i="1"/>
  <c r="H374" i="1"/>
  <c r="H375" i="1"/>
  <c r="G356" i="1"/>
  <c r="G361" i="1"/>
  <c r="G364" i="1"/>
  <c r="E321" i="4"/>
  <c r="D316" i="1" s="1"/>
  <c r="F322" i="4"/>
  <c r="G317" i="1"/>
  <c r="G318" i="1"/>
  <c r="G270" i="1"/>
  <c r="G272" i="1"/>
  <c r="E273" i="4"/>
  <c r="D269" i="1" s="1"/>
  <c r="G212" i="1"/>
  <c r="G213" i="1"/>
  <c r="H197" i="1"/>
  <c r="E57" i="9"/>
  <c r="B57" i="9" s="1"/>
  <c r="G190" i="1"/>
  <c r="E56" i="9"/>
  <c r="B56" i="9" s="1"/>
  <c r="G193" i="1"/>
  <c r="F194" i="4"/>
  <c r="H182" i="1"/>
  <c r="H181" i="1"/>
  <c r="F239" i="9"/>
  <c r="B239" i="9" s="1"/>
  <c r="G178" i="1"/>
  <c r="G177" i="1"/>
  <c r="G176" i="1"/>
  <c r="F178" i="4"/>
  <c r="G174" i="1"/>
  <c r="G175" i="1"/>
  <c r="G171" i="1"/>
  <c r="G170" i="1"/>
  <c r="G169" i="1"/>
  <c r="G168" i="1"/>
  <c r="G166" i="1"/>
  <c r="G167" i="1"/>
  <c r="H164" i="1"/>
  <c r="E164" i="4"/>
  <c r="D160" i="1" s="1"/>
  <c r="H160" i="1" s="1"/>
  <c r="G161" i="1"/>
  <c r="G162" i="1"/>
  <c r="G156" i="1"/>
  <c r="G158" i="1"/>
  <c r="B237" i="9"/>
  <c r="D149" i="1"/>
  <c r="H149" i="1" s="1"/>
  <c r="H24" i="9"/>
  <c r="G150" i="1"/>
  <c r="G151" i="1"/>
  <c r="G136" i="1"/>
  <c r="G147" i="1"/>
  <c r="F140" i="4"/>
  <c r="G133" i="1"/>
  <c r="F135" i="4"/>
  <c r="D131" i="1"/>
  <c r="H122" i="1"/>
  <c r="G122" i="1"/>
  <c r="F126" i="4"/>
  <c r="E125" i="4"/>
  <c r="G78" i="1"/>
  <c r="H78" i="1"/>
  <c r="H79" i="1"/>
  <c r="H81" i="1"/>
  <c r="F82" i="4"/>
  <c r="G71" i="1"/>
  <c r="G66" i="1"/>
  <c r="E49" i="4"/>
  <c r="D45" i="1" s="1"/>
  <c r="H45" i="1" s="1"/>
  <c r="G45" i="1"/>
  <c r="G49" i="1"/>
  <c r="G52" i="1"/>
  <c r="E6" i="4"/>
  <c r="D2" i="1" s="1"/>
  <c r="G4" i="1"/>
  <c r="G6" i="1"/>
  <c r="E327" i="9"/>
  <c r="B327" i="9" s="1"/>
  <c r="E311" i="9"/>
  <c r="B311" i="9" s="1"/>
  <c r="E324" i="9"/>
  <c r="B324" i="9" s="1"/>
  <c r="E329" i="9"/>
  <c r="B329" i="9" s="1"/>
  <c r="J1542" i="1"/>
  <c r="J1544" i="1"/>
  <c r="J1546" i="1"/>
  <c r="G1548" i="1"/>
  <c r="G1550" i="1"/>
  <c r="G1552" i="1"/>
  <c r="G1554" i="1"/>
  <c r="G1558" i="1"/>
  <c r="G1560" i="1"/>
  <c r="G1562" i="1"/>
  <c r="G1565" i="1"/>
  <c r="G1567" i="1"/>
  <c r="G1569" i="1"/>
  <c r="G1571" i="1"/>
  <c r="G1572" i="1"/>
  <c r="G1573" i="1"/>
  <c r="G1575" i="1"/>
  <c r="G1577" i="1"/>
  <c r="G1578" i="1"/>
  <c r="G1580" i="1"/>
  <c r="G1585" i="1"/>
  <c r="G1589" i="1"/>
  <c r="G1593" i="1"/>
  <c r="G1597" i="1"/>
  <c r="G1601" i="1"/>
  <c r="H1622" i="1"/>
  <c r="G1624" i="1"/>
  <c r="G1627" i="1"/>
  <c r="H1630" i="1"/>
  <c r="G1632" i="1"/>
  <c r="G1635" i="1"/>
  <c r="H1638" i="1"/>
  <c r="G1640" i="1"/>
  <c r="G1643" i="1"/>
  <c r="H1646" i="1"/>
  <c r="G1648" i="1"/>
  <c r="G1651" i="1"/>
  <c r="E640" i="4"/>
  <c r="D634" i="1" s="1"/>
  <c r="G1542" i="1"/>
  <c r="I1542" i="1" s="1"/>
  <c r="G1544" i="1"/>
  <c r="I1544" i="1" s="1"/>
  <c r="G1546" i="1"/>
  <c r="I1546" i="1" s="1"/>
  <c r="H1548" i="1"/>
  <c r="J1549" i="1"/>
  <c r="H1550" i="1"/>
  <c r="J1551" i="1"/>
  <c r="H1552" i="1"/>
  <c r="J1553" i="1"/>
  <c r="H1554" i="1"/>
  <c r="J1557" i="1"/>
  <c r="H1558" i="1"/>
  <c r="J1559" i="1"/>
  <c r="H1560" i="1"/>
  <c r="J1561" i="1"/>
  <c r="H1562" i="1"/>
  <c r="J1564" i="1"/>
  <c r="H1565" i="1"/>
  <c r="J1566" i="1"/>
  <c r="H1567" i="1"/>
  <c r="J1568" i="1"/>
  <c r="H1569" i="1"/>
  <c r="J1570" i="1"/>
  <c r="H1573" i="1"/>
  <c r="J1574" i="1"/>
  <c r="H1575" i="1"/>
  <c r="J1576" i="1"/>
  <c r="H1578" i="1"/>
  <c r="J1579" i="1"/>
  <c r="H1580" i="1"/>
  <c r="J1581" i="1"/>
  <c r="G1584" i="1"/>
  <c r="G1588" i="1"/>
  <c r="G1592" i="1"/>
  <c r="G1596" i="1"/>
  <c r="G1600" i="1"/>
  <c r="G1603" i="1"/>
  <c r="H1606" i="1"/>
  <c r="G1608" i="1"/>
  <c r="G1611" i="1"/>
  <c r="H1614" i="1"/>
  <c r="G1616" i="1"/>
  <c r="G1619" i="1"/>
  <c r="G192" i="9"/>
  <c r="E192" i="9" s="1"/>
  <c r="B192" i="9" s="1"/>
  <c r="F17" i="4"/>
  <c r="F309" i="4"/>
  <c r="F361" i="4"/>
  <c r="H336" i="9"/>
  <c r="F178" i="5"/>
  <c r="G1623" i="1"/>
  <c r="H1626" i="1"/>
  <c r="G1631" i="1"/>
  <c r="H1634" i="1"/>
  <c r="G1639" i="1"/>
  <c r="H1642" i="1"/>
  <c r="G1647" i="1"/>
  <c r="H1650" i="1"/>
  <c r="G1655" i="1"/>
  <c r="H1658" i="1"/>
  <c r="G1663" i="1"/>
  <c r="H1666" i="1"/>
  <c r="G1671" i="1"/>
  <c r="H1674" i="1"/>
  <c r="G1679" i="1"/>
  <c r="H1682" i="1"/>
  <c r="E308" i="4"/>
  <c r="E360" i="4"/>
  <c r="E141" i="6"/>
  <c r="D647" i="4"/>
  <c r="D12" i="5"/>
  <c r="D70" i="5"/>
  <c r="G315" i="9"/>
  <c r="G316" i="9"/>
  <c r="F181" i="5"/>
  <c r="G339" i="9"/>
  <c r="F219" i="5"/>
  <c r="F6" i="6"/>
  <c r="D5" i="6"/>
  <c r="B38" i="9"/>
  <c r="E48" i="9"/>
  <c r="B48" i="9" s="1"/>
  <c r="B54" i="9"/>
  <c r="G202" i="9"/>
  <c r="E202" i="9" s="1"/>
  <c r="B202" i="9" s="1"/>
  <c r="D134" i="4"/>
  <c r="D202" i="4"/>
  <c r="D262" i="4"/>
  <c r="F278" i="4"/>
  <c r="D321" i="4"/>
  <c r="D308" i="4" s="1"/>
  <c r="D373" i="4"/>
  <c r="F427" i="4"/>
  <c r="D466" i="4"/>
  <c r="D536" i="4"/>
  <c r="D584" i="4"/>
  <c r="F636" i="4"/>
  <c r="D135" i="5"/>
  <c r="H316" i="9"/>
  <c r="H315" i="9"/>
  <c r="E336" i="9"/>
  <c r="B336" i="9" s="1"/>
  <c r="F90" i="6"/>
  <c r="D89" i="6"/>
  <c r="B26" i="9"/>
  <c r="B34" i="9"/>
  <c r="E44" i="9"/>
  <c r="B44" i="9" s="1"/>
  <c r="E60" i="9"/>
  <c r="B60" i="9" s="1"/>
  <c r="D7" i="4"/>
  <c r="F91" i="4"/>
  <c r="G24" i="9"/>
  <c r="F189" i="4"/>
  <c r="F237" i="4"/>
  <c r="F314" i="4"/>
  <c r="F366" i="4"/>
  <c r="F529" i="4"/>
  <c r="F581" i="4"/>
  <c r="F607" i="4"/>
  <c r="F150" i="5"/>
  <c r="D177" i="5"/>
  <c r="E337" i="9"/>
  <c r="B337" i="9" s="1"/>
  <c r="E338" i="9"/>
  <c r="B338" i="9" s="1"/>
  <c r="E219" i="5"/>
  <c r="F256" i="5"/>
  <c r="D5" i="7"/>
  <c r="D522" i="4"/>
  <c r="D114" i="6"/>
  <c r="G215" i="9"/>
  <c r="E215" i="9" s="1"/>
  <c r="B215" i="9" s="1"/>
  <c r="E36" i="9"/>
  <c r="B36" i="9" s="1"/>
  <c r="B42" i="9"/>
  <c r="E52" i="9"/>
  <c r="B52" i="9" s="1"/>
  <c r="B58" i="9"/>
  <c r="G190" i="9"/>
  <c r="E190" i="9" s="1"/>
  <c r="B190" i="9" s="1"/>
  <c r="B65" i="9"/>
  <c r="B69" i="9"/>
  <c r="B73" i="9"/>
  <c r="B77" i="9"/>
  <c r="B81" i="9"/>
  <c r="B85" i="9"/>
  <c r="B89" i="9"/>
  <c r="B93" i="9"/>
  <c r="B97" i="9"/>
  <c r="B101" i="9"/>
  <c r="B109" i="9"/>
  <c r="B117" i="9"/>
  <c r="B125" i="9"/>
  <c r="B133" i="9"/>
  <c r="B141" i="9"/>
  <c r="B149" i="9"/>
  <c r="G207" i="9"/>
  <c r="E207" i="9" s="1"/>
  <c r="E64" i="9"/>
  <c r="B64" i="9" s="1"/>
  <c r="E68" i="9"/>
  <c r="B68" i="9" s="1"/>
  <c r="B161" i="9"/>
  <c r="B169"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D35" i="6"/>
  <c r="H310" i="9"/>
  <c r="G310" i="9"/>
  <c r="E310" i="9" s="1"/>
  <c r="B310" i="9" s="1"/>
  <c r="H309" i="9"/>
  <c r="M228" i="9"/>
  <c r="G309" i="9"/>
  <c r="E309" i="9" s="1"/>
  <c r="B309" i="9" s="1"/>
  <c r="H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6" i="9"/>
  <c r="E216" i="9" s="1"/>
  <c r="B216" i="9" s="1"/>
  <c r="G180" i="9"/>
  <c r="E180" i="9" s="1"/>
  <c r="B180" i="9" s="1"/>
  <c r="H179" i="9"/>
  <c r="G217" i="9"/>
  <c r="E217" i="9" s="1"/>
  <c r="B217" i="9" s="1"/>
  <c r="G179" i="9"/>
  <c r="E179" i="9" s="1"/>
  <c r="B179" i="9" s="1"/>
  <c r="G178" i="9"/>
  <c r="E178" i="9" s="1"/>
  <c r="B178" i="9" s="1"/>
  <c r="G177" i="9"/>
  <c r="E177" i="9" s="1"/>
  <c r="B177" i="9" s="1"/>
  <c r="G176" i="9"/>
  <c r="E176" i="9" s="1"/>
  <c r="B176" i="9" s="1"/>
  <c r="G175" i="9"/>
  <c r="E175" i="9" s="1"/>
  <c r="B175" i="9" s="1"/>
  <c r="G174" i="9"/>
  <c r="E174" i="9" s="1"/>
  <c r="B174"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I10" i="9"/>
  <c r="B66" i="9"/>
  <c r="B70" i="9"/>
  <c r="B74" i="9"/>
  <c r="B78" i="9"/>
  <c r="B82" i="9"/>
  <c r="B86" i="9"/>
  <c r="B90" i="9"/>
  <c r="B94" i="9"/>
  <c r="B98" i="9"/>
  <c r="B102" i="9"/>
  <c r="B105" i="9"/>
  <c r="B113" i="9"/>
  <c r="B121" i="9"/>
  <c r="B129" i="9"/>
  <c r="B137" i="9"/>
  <c r="B145" i="9"/>
  <c r="B153" i="9"/>
  <c r="B313" i="9"/>
  <c r="F270" i="9"/>
  <c r="B270" i="9" s="1"/>
  <c r="F286" i="9"/>
  <c r="B286" i="9" s="1"/>
  <c r="B321" i="9"/>
  <c r="F255" i="5" l="1"/>
  <c r="E251" i="5"/>
  <c r="F251" i="5" s="1"/>
  <c r="H25" i="3"/>
  <c r="C1255" i="1"/>
  <c r="H1201" i="1"/>
  <c r="G1201" i="1"/>
  <c r="I30" i="3"/>
  <c r="D1510" i="1"/>
  <c r="D1555" i="1"/>
  <c r="I34" i="3"/>
  <c r="E5" i="7"/>
  <c r="G1259" i="1"/>
  <c r="H1259" i="1"/>
  <c r="H1185" i="1"/>
  <c r="G1185" i="1"/>
  <c r="E315" i="9"/>
  <c r="B315" i="9" s="1"/>
  <c r="I23" i="3"/>
  <c r="D1074" i="1"/>
  <c r="E7" i="5"/>
  <c r="D1012" i="1" s="1"/>
  <c r="D44" i="8"/>
  <c r="G343" i="9" s="1"/>
  <c r="E343" i="9" s="1"/>
  <c r="B343" i="9" s="1"/>
  <c r="G1604" i="1"/>
  <c r="H1604" i="1"/>
  <c r="G1583" i="1"/>
  <c r="H1583" i="1"/>
  <c r="E24" i="9"/>
  <c r="H642" i="1"/>
  <c r="G642" i="1"/>
  <c r="H269" i="1"/>
  <c r="G269" i="1"/>
  <c r="F273" i="4"/>
  <c r="E152" i="4"/>
  <c r="D148" i="1" s="1"/>
  <c r="F164" i="4"/>
  <c r="G160" i="1"/>
  <c r="G149" i="1"/>
  <c r="H131" i="1"/>
  <c r="G131" i="1"/>
  <c r="D121" i="1"/>
  <c r="F125" i="4"/>
  <c r="I17" i="3"/>
  <c r="E422" i="4"/>
  <c r="D417" i="1" s="1"/>
  <c r="F49" i="4"/>
  <c r="F308" i="4"/>
  <c r="C303" i="1"/>
  <c r="H339" i="9"/>
  <c r="D1223" i="1"/>
  <c r="B24" i="9"/>
  <c r="F536" i="4"/>
  <c r="D535" i="4"/>
  <c r="C530" i="1"/>
  <c r="F373" i="4"/>
  <c r="C368" i="1"/>
  <c r="F202" i="4"/>
  <c r="C198" i="1"/>
  <c r="E316" i="9"/>
  <c r="B316" i="9" s="1"/>
  <c r="I22" i="3"/>
  <c r="E6" i="5"/>
  <c r="I31" i="3"/>
  <c r="D1537" i="1"/>
  <c r="I1578" i="1"/>
  <c r="I1565" i="1"/>
  <c r="I1554" i="1"/>
  <c r="I33" i="3"/>
  <c r="D1538" i="1"/>
  <c r="G346" i="9"/>
  <c r="E346" i="9" s="1"/>
  <c r="H33" i="3"/>
  <c r="C1538" i="1"/>
  <c r="F135" i="5"/>
  <c r="C1140" i="1"/>
  <c r="F466" i="4"/>
  <c r="C460" i="1"/>
  <c r="F321" i="4"/>
  <c r="C316" i="1"/>
  <c r="F134" i="4"/>
  <c r="C130" i="1"/>
  <c r="F647" i="4"/>
  <c r="C641" i="1"/>
  <c r="E418" i="4"/>
  <c r="D413" i="1" s="1"/>
  <c r="D355" i="1"/>
  <c r="I1562" i="1"/>
  <c r="I1552" i="1"/>
  <c r="F35" i="6"/>
  <c r="H28" i="3"/>
  <c r="C1431" i="1"/>
  <c r="B207" i="9"/>
  <c r="F114" i="6"/>
  <c r="H30" i="3"/>
  <c r="C1510" i="1"/>
  <c r="D6" i="4"/>
  <c r="F7" i="4"/>
  <c r="C3" i="1"/>
  <c r="D430" i="4"/>
  <c r="D141" i="6"/>
  <c r="F5" i="6"/>
  <c r="H27" i="3"/>
  <c r="C1401" i="1"/>
  <c r="E339" i="9"/>
  <c r="B339" i="9" s="1"/>
  <c r="F70" i="5"/>
  <c r="D69" i="5"/>
  <c r="C1075" i="1"/>
  <c r="E417" i="4"/>
  <c r="D412" i="1" s="1"/>
  <c r="D303" i="1"/>
  <c r="D360" i="4"/>
  <c r="I1575" i="1"/>
  <c r="I1569" i="1"/>
  <c r="I1560" i="1"/>
  <c r="I1550" i="1"/>
  <c r="K1481" i="9"/>
  <c r="F522" i="4"/>
  <c r="C516" i="1"/>
  <c r="I25" i="3"/>
  <c r="D176" i="5"/>
  <c r="H24" i="3"/>
  <c r="C1181" i="1"/>
  <c r="F89" i="6"/>
  <c r="C1485" i="1"/>
  <c r="F584" i="4"/>
  <c r="C578" i="1"/>
  <c r="F262" i="4"/>
  <c r="C258" i="1"/>
  <c r="D7" i="5"/>
  <c r="F12" i="5"/>
  <c r="C1017" i="1"/>
  <c r="D152" i="4"/>
  <c r="E177" i="5"/>
  <c r="I1580" i="1"/>
  <c r="I1573" i="1"/>
  <c r="I1567" i="1"/>
  <c r="I1558" i="1"/>
  <c r="I1548" i="1"/>
  <c r="D1255" i="1" l="1"/>
  <c r="G1255" i="1" s="1"/>
  <c r="H1555" i="1"/>
  <c r="G1555" i="1"/>
  <c r="I39" i="3"/>
  <c r="C1621" i="1"/>
  <c r="G344" i="9"/>
  <c r="E344" i="9" s="1"/>
  <c r="B344" i="9" s="1"/>
  <c r="E299" i="4"/>
  <c r="E300" i="4" s="1"/>
  <c r="D296" i="1" s="1"/>
  <c r="I18" i="3"/>
  <c r="E643" i="4"/>
  <c r="H121" i="1"/>
  <c r="G121" i="1"/>
  <c r="D299" i="4"/>
  <c r="F152" i="4"/>
  <c r="H18" i="3"/>
  <c r="C148" i="1"/>
  <c r="F141" i="6"/>
  <c r="H31" i="3"/>
  <c r="C1537" i="1"/>
  <c r="G1075" i="1"/>
  <c r="H1075" i="1"/>
  <c r="G348" i="9"/>
  <c r="E348" i="9" s="1"/>
  <c r="D300" i="4"/>
  <c r="F6" i="4"/>
  <c r="H17" i="3"/>
  <c r="D422" i="4"/>
  <c r="C2" i="1"/>
  <c r="G641" i="1"/>
  <c r="H641" i="1"/>
  <c r="G316" i="1"/>
  <c r="H316" i="1"/>
  <c r="G1140" i="1"/>
  <c r="H1140" i="1"/>
  <c r="B346" i="9"/>
  <c r="E345" i="9"/>
  <c r="I10" i="3" s="1"/>
  <c r="G198" i="1"/>
  <c r="H198" i="1"/>
  <c r="G530" i="1"/>
  <c r="H530" i="1"/>
  <c r="G1485" i="1"/>
  <c r="H1485" i="1"/>
  <c r="C1180" i="1"/>
  <c r="G578" i="1"/>
  <c r="H578" i="1"/>
  <c r="G1401" i="1"/>
  <c r="H9" i="3"/>
  <c r="H1401" i="1"/>
  <c r="I24" i="3"/>
  <c r="E176" i="5"/>
  <c r="D1180" i="1" s="1"/>
  <c r="D1181" i="1"/>
  <c r="G1181" i="1" s="1"/>
  <c r="H19" i="9"/>
  <c r="E19" i="9" s="1"/>
  <c r="B19" i="9" s="1"/>
  <c r="F7" i="5"/>
  <c r="H22" i="3"/>
  <c r="D6" i="5"/>
  <c r="C1012" i="1"/>
  <c r="F177" i="5"/>
  <c r="H1621" i="1"/>
  <c r="G1621" i="1"/>
  <c r="H11" i="3"/>
  <c r="D418" i="4"/>
  <c r="F360" i="4"/>
  <c r="C355" i="1"/>
  <c r="F69" i="5"/>
  <c r="H23" i="3"/>
  <c r="C1074" i="1"/>
  <c r="F430" i="4"/>
  <c r="D639" i="4"/>
  <c r="C424" i="1"/>
  <c r="G1510" i="1"/>
  <c r="H1510" i="1"/>
  <c r="G1431" i="1"/>
  <c r="H1431" i="1"/>
  <c r="H299" i="9"/>
  <c r="D1011" i="1"/>
  <c r="D640" i="4"/>
  <c r="F535" i="4"/>
  <c r="C529" i="1"/>
  <c r="G1223" i="1"/>
  <c r="H1223" i="1"/>
  <c r="G303" i="1"/>
  <c r="H303" i="1"/>
  <c r="G258" i="1"/>
  <c r="H258" i="1"/>
  <c r="G516" i="1"/>
  <c r="H516" i="1"/>
  <c r="G3" i="1"/>
  <c r="H3" i="1"/>
  <c r="G130" i="1"/>
  <c r="H130" i="1"/>
  <c r="G460" i="1"/>
  <c r="H460" i="1"/>
  <c r="G1538" i="1"/>
  <c r="H1538" i="1"/>
  <c r="G368" i="1"/>
  <c r="H368" i="1"/>
  <c r="G1017" i="1"/>
  <c r="H1017" i="1"/>
  <c r="D417" i="4"/>
  <c r="H1255" i="1" l="1"/>
  <c r="E342" i="9"/>
  <c r="E301" i="4"/>
  <c r="D297" i="1" s="1"/>
  <c r="E423" i="4"/>
  <c r="E644" i="4" s="1"/>
  <c r="E645" i="4" s="1"/>
  <c r="D639" i="1" s="1"/>
  <c r="D295" i="1"/>
  <c r="D637" i="1"/>
  <c r="G355" i="1"/>
  <c r="H355" i="1"/>
  <c r="F417" i="4"/>
  <c r="C412" i="1"/>
  <c r="E347" i="9"/>
  <c r="B348" i="9"/>
  <c r="G148" i="1"/>
  <c r="H148" i="1"/>
  <c r="G306" i="9"/>
  <c r="E306" i="9" s="1"/>
  <c r="B306" i="9" s="1"/>
  <c r="G299" i="9"/>
  <c r="E299" i="9" s="1"/>
  <c r="F6" i="5"/>
  <c r="C1011" i="1"/>
  <c r="G529" i="1"/>
  <c r="H529" i="1"/>
  <c r="G1074" i="1"/>
  <c r="H1074" i="1"/>
  <c r="G424" i="1"/>
  <c r="H424" i="1"/>
  <c r="F418" i="4"/>
  <c r="C413" i="1"/>
  <c r="H1181" i="1"/>
  <c r="G1180" i="1"/>
  <c r="H1180" i="1"/>
  <c r="G1537" i="1"/>
  <c r="H1537" i="1"/>
  <c r="F640" i="4"/>
  <c r="C634" i="1"/>
  <c r="F639" i="4"/>
  <c r="C633" i="1"/>
  <c r="N3" i="9"/>
  <c r="I11" i="3"/>
  <c r="G1012" i="1"/>
  <c r="H1012" i="1"/>
  <c r="F176" i="5"/>
  <c r="G2" i="1"/>
  <c r="H2" i="1"/>
  <c r="F300" i="4"/>
  <c r="C296" i="1"/>
  <c r="K3" i="9"/>
  <c r="I9" i="3"/>
  <c r="F422" i="4"/>
  <c r="D643" i="4"/>
  <c r="C417" i="1"/>
  <c r="D423" i="4"/>
  <c r="D301" i="4"/>
  <c r="F299" i="4"/>
  <c r="C295" i="1"/>
  <c r="E425" i="4" l="1"/>
  <c r="D420" i="1" s="1"/>
  <c r="D418" i="1"/>
  <c r="H20" i="9"/>
  <c r="E424" i="4"/>
  <c r="D419" i="1" s="1"/>
  <c r="D638" i="1"/>
  <c r="E646" i="4"/>
  <c r="D640" i="1" s="1"/>
  <c r="F643" i="4"/>
  <c r="C637" i="1"/>
  <c r="B299" i="9"/>
  <c r="G295" i="1"/>
  <c r="H295" i="1"/>
  <c r="G417" i="1"/>
  <c r="H417" i="1"/>
  <c r="F301" i="4"/>
  <c r="C297" i="1"/>
  <c r="G633" i="1"/>
  <c r="H633" i="1"/>
  <c r="G20" i="9"/>
  <c r="D644" i="4"/>
  <c r="D425" i="4"/>
  <c r="F423" i="4"/>
  <c r="C418" i="1"/>
  <c r="D424" i="4"/>
  <c r="G413" i="1"/>
  <c r="H413" i="1"/>
  <c r="H8" i="3"/>
  <c r="G1011" i="1"/>
  <c r="H1011" i="1"/>
  <c r="G412" i="1"/>
  <c r="H412" i="1"/>
  <c r="G296" i="1"/>
  <c r="H296" i="1"/>
  <c r="G634" i="1"/>
  <c r="H634" i="1"/>
  <c r="E649" i="4"/>
  <c r="E20" i="9" l="1"/>
  <c r="B20" i="9" s="1"/>
  <c r="E650" i="4"/>
  <c r="I20" i="3" s="1"/>
  <c r="G418" i="1"/>
  <c r="H418" i="1"/>
  <c r="G297" i="1"/>
  <c r="H297" i="1"/>
  <c r="G637" i="1"/>
  <c r="H637" i="1"/>
  <c r="F424" i="4"/>
  <c r="C419" i="1"/>
  <c r="D646" i="4"/>
  <c r="F644" i="4"/>
  <c r="C638" i="1"/>
  <c r="I19" i="3"/>
  <c r="D643" i="1"/>
  <c r="M3" i="9"/>
  <c r="F425" i="4"/>
  <c r="C420" i="1"/>
  <c r="D645" i="4"/>
  <c r="D644" i="1" l="1"/>
  <c r="D649" i="4"/>
  <c r="F645" i="4"/>
  <c r="C639" i="1"/>
  <c r="G297" i="9"/>
  <c r="E297" i="9" s="1"/>
  <c r="B297" i="9" s="1"/>
  <c r="G419" i="1"/>
  <c r="H419" i="1"/>
  <c r="G420" i="1"/>
  <c r="H420" i="1"/>
  <c r="G638" i="1"/>
  <c r="H638" i="1"/>
  <c r="H334" i="9"/>
  <c r="G334" i="9"/>
  <c r="F646" i="4"/>
  <c r="D650" i="4"/>
  <c r="C640" i="1"/>
  <c r="E334" i="9" l="1"/>
  <c r="B334" i="9" s="1"/>
  <c r="G639" i="1"/>
  <c r="H639" i="1"/>
  <c r="H7" i="3"/>
  <c r="G640" i="1"/>
  <c r="H640" i="1"/>
  <c r="F650" i="4"/>
  <c r="H20" i="3"/>
  <c r="C644" i="1"/>
  <c r="H19" i="3"/>
  <c r="F649" i="4"/>
  <c r="C643" i="1"/>
  <c r="E298" i="9" l="1"/>
  <c r="I8" i="3" s="1"/>
  <c r="G643" i="1"/>
  <c r="H643" i="1"/>
  <c r="J3" i="9"/>
  <c r="G644" i="1"/>
  <c r="H644" i="1"/>
  <c r="G295" i="9" l="1"/>
  <c r="L293" i="9"/>
  <c r="F293" i="9" s="1"/>
  <c r="H295" i="9"/>
  <c r="H18" i="9"/>
  <c r="G18" i="9"/>
  <c r="M16" i="9"/>
  <c r="K13" i="9"/>
  <c r="J10" i="9"/>
  <c r="I7" i="9"/>
  <c r="K9" i="9"/>
  <c r="J6" i="9"/>
  <c r="G22" i="9"/>
  <c r="L15" i="9"/>
  <c r="K5" i="9"/>
  <c r="G21" i="9"/>
  <c r="H17" i="9"/>
  <c r="I11" i="9"/>
  <c r="K6" i="9"/>
  <c r="J11" i="9"/>
  <c r="I17" i="9"/>
  <c r="H22" i="9"/>
  <c r="J8" i="9"/>
  <c r="I13" i="9"/>
  <c r="J5" i="9"/>
  <c r="L16" i="9"/>
  <c r="K8" i="9"/>
  <c r="J13" i="9"/>
  <c r="J7" i="9"/>
  <c r="I12" i="9"/>
  <c r="I9" i="9"/>
  <c r="G15" i="9"/>
  <c r="I6" i="9"/>
  <c r="K12" i="9"/>
  <c r="I8" i="9"/>
  <c r="M15" i="9"/>
  <c r="I5" i="9"/>
  <c r="K11" i="9"/>
  <c r="H16" i="9"/>
  <c r="G17" i="9"/>
  <c r="K10" i="9"/>
  <c r="G16" i="9"/>
  <c r="H21" i="9"/>
  <c r="K7" i="9"/>
  <c r="J12" i="9"/>
  <c r="J17" i="9"/>
  <c r="J9" i="9"/>
  <c r="H15" i="9"/>
  <c r="E5" i="9" l="1"/>
  <c r="E8" i="9"/>
  <c r="B8" i="9" s="1"/>
  <c r="F16" i="9"/>
  <c r="E295" i="9"/>
  <c r="B295" i="9" s="1"/>
  <c r="E6" i="9"/>
  <c r="B6" i="9" s="1"/>
  <c r="E16" i="9"/>
  <c r="E12" i="9"/>
  <c r="B12" i="9" s="1"/>
  <c r="E18" i="9"/>
  <c r="B18" i="9" s="1"/>
  <c r="B5" i="9"/>
  <c r="E22" i="9"/>
  <c r="B22" i="9" s="1"/>
  <c r="E10" i="9"/>
  <c r="B10" i="9" s="1"/>
  <c r="E17" i="9"/>
  <c r="B17" i="9" s="1"/>
  <c r="E15" i="9"/>
  <c r="E13" i="9"/>
  <c r="B13" i="9" s="1"/>
  <c r="E21" i="9"/>
  <c r="B21" i="9" s="1"/>
  <c r="E9" i="9"/>
  <c r="B9" i="9" s="1"/>
  <c r="B293" i="9"/>
  <c r="F23" i="9"/>
  <c r="E11" i="9"/>
  <c r="B11" i="9" s="1"/>
  <c r="F15" i="9"/>
  <c r="E7" i="9"/>
  <c r="B7" i="9" s="1"/>
  <c r="B16" i="9" l="1"/>
  <c r="F14" i="9"/>
  <c r="F3" i="9" s="1"/>
  <c r="E23" i="9"/>
  <c r="I7" i="3" s="1"/>
  <c r="B15" i="9"/>
  <c r="E14" i="9"/>
  <c r="I13" i="3" s="1"/>
  <c r="E4" i="9"/>
  <c r="E3" i="9" l="1"/>
</calcChain>
</file>

<file path=xl/sharedStrings.xml><?xml version="1.0" encoding="utf-8"?>
<sst xmlns="http://schemas.openxmlformats.org/spreadsheetml/2006/main" count="4733" uniqueCount="3656">
  <si>
    <t>Obveznik:</t>
  </si>
  <si>
    <t>18643 - EKONOMSKA I TRGOVAČKA ŠKOLA DUBROVNIK</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</si>
  <si>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</si>
  <si>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</si>
  <si>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</si>
  <si>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</si>
  <si>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</si>
  <si>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</si>
  <si>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</si>
  <si>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</si>
  <si>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</si>
  <si>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</si>
  <si>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</si>
  <si>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</si>
  <si>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</si>
  <si>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</si>
  <si>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</si>
  <si>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</si>
  <si>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</si>
  <si>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</si>
  <si>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</si>
  <si>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</si>
  <si>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</si>
  <si>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</si>
  <si>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</si>
  <si>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</si>
  <si>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</si>
  <si>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</si>
  <si>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</si>
  <si>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</si>
  <si>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</si>
  <si>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</si>
  <si>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</si>
  <si>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</si>
  <si>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</si>
  <si>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</si>
  <si>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</si>
  <si>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</si>
  <si>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</si>
  <si>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</si>
  <si>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</si>
  <si>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</si>
  <si>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</si>
  <si>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</si>
  <si>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</si>
  <si>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</si>
  <si>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</si>
  <si>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</si>
  <si>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</si>
  <si>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</si>
  <si>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</si>
  <si>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</si>
  <si>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</si>
  <si>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</si>
  <si>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</si>
  <si>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</si>
  <si>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</si>
  <si>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</si>
  <si>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</si>
  <si>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</si>
  <si>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</si>
  <si>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</si>
  <si>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</si>
  <si>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</si>
  <si>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</si>
  <si>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</si>
  <si>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</si>
  <si>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</si>
  <si>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</si>
  <si>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</si>
  <si>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</si>
  <si>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</si>
  <si>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</si>
  <si>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</si>
  <si>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</si>
  <si>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</si>
  <si>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</si>
  <si>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</si>
  <si>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</si>
  <si>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</si>
  <si>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</si>
  <si>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</si>
  <si>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</si>
  <si>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</si>
  <si>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</si>
  <si>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</si>
  <si>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</si>
  <si>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</si>
  <si>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</si>
  <si>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</si>
  <si>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</si>
  <si>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</si>
  <si>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</si>
  <si>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</si>
  <si>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</si>
  <si>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</si>
  <si>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</si>
  <si>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</si>
  <si>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</si>
  <si>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</si>
  <si>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</si>
  <si>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</si>
  <si>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</si>
  <si>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</si>
  <si>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</si>
  <si>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</si>
  <si>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</si>
  <si>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</si>
  <si>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</si>
  <si>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</si>
  <si>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</si>
  <si>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</si>
  <si>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</si>
  <si>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</si>
  <si>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</si>
  <si>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</si>
  <si>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</si>
  <si>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</si>
  <si>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</si>
  <si>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</si>
  <si>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</si>
  <si>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</si>
  <si>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</si>
  <si>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</si>
  <si>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</si>
  <si>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</si>
  <si>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</si>
  <si>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</si>
  <si>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</si>
  <si>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</si>
  <si>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</si>
  <si>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</si>
  <si>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</si>
  <si>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</si>
  <si>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</si>
  <si>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</si>
  <si>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</si>
  <si>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</si>
  <si>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</si>
  <si>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</si>
  <si>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</si>
  <si>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</si>
  <si>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</si>
  <si>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</si>
  <si>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</si>
  <si>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</si>
  <si>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</si>
  <si>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</si>
  <si>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</si>
  <si>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</si>
  <si>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</si>
  <si>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</si>
  <si>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</si>
  <si>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</si>
  <si>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</si>
  <si>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</si>
  <si>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</si>
  <si>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</si>
  <si>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</si>
  <si>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</si>
  <si>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</si>
  <si>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</si>
  <si>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</si>
  <si>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</si>
  <si>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</si>
  <si>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</si>
  <si>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</si>
  <si>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</si>
  <si>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</si>
  <si>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</si>
  <si>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</si>
  <si>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</si>
  <si>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</si>
  <si>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</si>
  <si>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</si>
  <si>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</si>
  <si>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</si>
  <si>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</si>
  <si>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</si>
  <si>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</si>
  <si>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</si>
  <si>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</si>
  <si>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</si>
  <si>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</si>
  <si>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</si>
  <si>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</si>
  <si>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</si>
  <si>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</si>
  <si>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</si>
  <si>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</si>
  <si>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</si>
  <si>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</si>
  <si>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</si>
  <si>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</si>
  <si>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</si>
  <si>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</si>
  <si>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</si>
  <si>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</si>
  <si>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</si>
  <si>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</si>
  <si>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</si>
  <si>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</si>
  <si>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</si>
  <si>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</si>
  <si>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</si>
  <si>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</si>
  <si>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</si>
  <si>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</si>
  <si>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</si>
  <si>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</si>
  <si>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</si>
  <si>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</si>
  <si>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</si>
  <si>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</si>
  <si>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</si>
  <si>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</si>
  <si>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</si>
  <si>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</si>
  <si>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</si>
  <si>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</si>
  <si>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</si>
  <si>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</si>
  <si>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</si>
  <si>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</si>
  <si>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</si>
  <si>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</si>
  <si>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</si>
  <si>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</si>
  <si>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</si>
  <si>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</si>
  <si>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</si>
  <si>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</si>
  <si>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</si>
  <si>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</si>
  <si>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</si>
  <si>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</si>
  <si>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</si>
  <si>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</si>
  <si>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</si>
  <si>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</si>
  <si>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</si>
  <si>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</si>
  <si>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</si>
  <si>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</si>
  <si>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</si>
  <si>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</si>
  <si>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</si>
  <si>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</si>
  <si>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</si>
  <si>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</si>
  <si>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</si>
  <si>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</si>
  <si>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</si>
  <si>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</si>
  <si>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</si>
  <si>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</si>
  <si>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</si>
  <si>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</si>
  <si>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</si>
  <si>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</si>
  <si>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</si>
  <si>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</si>
  <si>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</si>
  <si>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</si>
  <si>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</si>
  <si>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</si>
  <si>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</si>
  <si>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</si>
  <si>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</si>
  <si>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</si>
  <si>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</si>
  <si>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</si>
  <si>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</si>
  <si>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</si>
  <si>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</si>
  <si>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</si>
  <si>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</si>
  <si>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</si>
  <si>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</si>
  <si>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</si>
  <si>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</si>
  <si>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</si>
  <si>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</si>
  <si>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</si>
  <si>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</si>
  <si>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</si>
  <si>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</si>
  <si>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</si>
  <si>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</si>
  <si>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</si>
  <si>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</si>
  <si>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</si>
  <si>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</si>
  <si>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</si>
  <si>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</si>
  <si>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</si>
  <si>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</si>
  <si>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</si>
  <si>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</si>
  <si>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</si>
  <si>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</si>
  <si>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</si>
  <si>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</si>
  <si>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</si>
  <si>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</si>
  <si>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</si>
  <si>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</si>
  <si>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</si>
  <si>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</si>
  <si>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</si>
  <si>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</si>
  <si>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</si>
  <si>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</si>
  <si>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</si>
  <si>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</si>
  <si>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</si>
  <si>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</si>
  <si>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</si>
  <si>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</si>
  <si>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</si>
  <si>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</si>
  <si>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</si>
  <si>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</si>
  <si>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</si>
  <si>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</si>
  <si>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</si>
  <si>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</si>
  <si>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</si>
  <si>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</si>
  <si>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</si>
  <si>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</si>
  <si>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</si>
  <si>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</si>
  <si>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</si>
  <si>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</si>
  <si>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</si>
  <si>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</si>
  <si>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</si>
  <si>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</si>
  <si>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</si>
  <si>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</si>
  <si>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</si>
  <si>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</si>
  <si>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</si>
  <si>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</si>
  <si>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</si>
  <si>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</si>
  <si>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</si>
  <si>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</si>
  <si>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</si>
  <si>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</si>
  <si>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</si>
  <si>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</si>
  <si>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</si>
  <si>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</si>
  <si>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</si>
  <si>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</si>
  <si>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</si>
  <si>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</si>
  <si>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</si>
  <si>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</si>
  <si>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</si>
  <si>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</si>
  <si>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</si>
  <si>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</si>
  <si>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</si>
  <si>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</si>
  <si>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</si>
  <si>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</si>
  <si>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</si>
  <si>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</si>
  <si>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</si>
  <si>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</si>
  <si>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</si>
  <si>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</si>
  <si>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</si>
  <si>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</si>
  <si>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</si>
  <si>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</si>
  <si>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</si>
  <si>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</si>
  <si>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</si>
  <si>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</si>
  <si>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</si>
  <si>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</si>
  <si>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</si>
  <si>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</si>
  <si>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</si>
  <si>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</si>
  <si>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</si>
  <si>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</si>
  <si>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</si>
  <si>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</si>
  <si>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</si>
  <si>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</si>
  <si>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</si>
  <si>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</si>
  <si>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</si>
  <si>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</si>
  <si>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</si>
  <si>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</si>
  <si>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</si>
  <si>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</si>
  <si>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</si>
  <si>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</si>
  <si>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</si>
  <si>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</si>
  <si>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</si>
  <si>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</si>
  <si>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</si>
  <si>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</si>
  <si>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</si>
  <si>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</si>
  <si>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</si>
  <si>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</si>
  <si>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</si>
  <si>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</si>
  <si>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</si>
  <si>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</si>
  <si>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</si>
  <si>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</si>
  <si>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</si>
  <si>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</si>
  <si>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</si>
  <si>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</si>
  <si>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</si>
  <si>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</si>
  <si>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</si>
  <si>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</si>
  <si>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</si>
  <si>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</si>
  <si>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</si>
  <si>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</si>
  <si>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</si>
  <si>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</si>
  <si>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</si>
  <si>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</si>
  <si>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</si>
  <si>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</si>
  <si>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</si>
  <si>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</si>
  <si>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</si>
  <si>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</si>
  <si>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</si>
  <si>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</si>
  <si>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</si>
  <si>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</si>
  <si>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</si>
  <si>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</si>
  <si>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</si>
  <si>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</si>
  <si>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</si>
  <si>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</si>
  <si>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</si>
  <si>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</si>
  <si>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</si>
  <si>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</si>
  <si>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</si>
  <si>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</si>
  <si>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</si>
  <si>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</si>
  <si>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</si>
  <si>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</si>
  <si>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</si>
  <si>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</si>
  <si>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</si>
  <si>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</si>
  <si>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</si>
  <si>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</si>
  <si>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</si>
  <si>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</si>
  <si>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</si>
  <si>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</si>
  <si>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</si>
  <si>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</si>
  <si>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</si>
  <si>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</si>
  <si>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</si>
  <si>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</si>
  <si>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</si>
  <si>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</si>
  <si>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</si>
  <si>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</si>
  <si>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</si>
  <si>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</si>
  <si>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</si>
  <si>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</si>
  <si>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</si>
  <si>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</si>
  <si>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</si>
  <si>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</si>
  <si>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</si>
  <si>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</si>
  <si>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</si>
  <si>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</si>
  <si>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</si>
  <si>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</si>
  <si>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</si>
  <si>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</si>
  <si>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</si>
  <si>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</si>
  <si>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</si>
  <si>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</si>
  <si>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</si>
  <si>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</si>
  <si>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</si>
  <si>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</si>
  <si>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</si>
  <si>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</si>
  <si>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</si>
  <si>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</si>
  <si>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</si>
  <si>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</si>
  <si>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</si>
  <si>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</si>
  <si>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</si>
  <si>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</si>
  <si>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</si>
  <si>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</si>
  <si>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</si>
  <si>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</si>
  <si>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</si>
  <si>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</si>
  <si>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</si>
  <si>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</si>
  <si>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</si>
  <si>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</si>
  <si>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</si>
  <si>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</si>
  <si>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</si>
  <si>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</si>
  <si>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</si>
  <si>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</si>
  <si>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</si>
  <si>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</si>
  <si>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</si>
  <si>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</si>
  <si>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</si>
  <si>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</si>
  <si>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</si>
  <si>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</si>
  <si>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</si>
  <si>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</si>
  <si>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</si>
  <si>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</si>
  <si>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</si>
  <si>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</si>
  <si>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</si>
  <si>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</si>
  <si>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</si>
  <si>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</si>
  <si>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</si>
  <si>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</si>
  <si>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</si>
  <si>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</si>
  <si>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</si>
  <si>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</si>
  <si>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</si>
  <si>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</si>
  <si>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</si>
  <si>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</si>
  <si>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</si>
  <si>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</si>
  <si>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</si>
  <si>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</si>
  <si>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</si>
  <si>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</si>
  <si>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</si>
  <si>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</si>
  <si>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</si>
  <si>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</si>
  <si>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</si>
  <si>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</si>
  <si>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</si>
  <si>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</si>
  <si>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</si>
  <si>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</si>
  <si>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</si>
  <si>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</si>
  <si>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</si>
  <si>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</si>
  <si>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</si>
  <si>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</si>
  <si>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</si>
  <si>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</si>
  <si>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</si>
  <si>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</si>
  <si>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</si>
  <si>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</si>
  <si>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</si>
  <si>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</si>
  <si>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</si>
  <si>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</si>
  <si>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</si>
  <si>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</si>
  <si>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</si>
  <si>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</si>
  <si>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</si>
  <si>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</si>
  <si>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</si>
  <si>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</si>
  <si>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</si>
  <si>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</si>
  <si>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</si>
  <si>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</si>
  <si>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</si>
  <si>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</si>
  <si>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</si>
  <si>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</si>
  <si>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</si>
  <si>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</si>
  <si>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</si>
  <si>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</si>
  <si>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</si>
  <si>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</si>
  <si>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</si>
  <si>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</si>
  <si>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</si>
  <si>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</si>
  <si>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</si>
  <si>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</si>
  <si>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</si>
  <si>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</si>
  <si>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</si>
  <si>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</si>
  <si>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</si>
  <si>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</si>
  <si>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</si>
  <si>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</si>
  <si>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</si>
  <si>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</si>
  <si>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</si>
  <si>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</si>
  <si>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</si>
  <si>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</si>
  <si>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</si>
  <si>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</si>
  <si>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</si>
  <si>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</si>
  <si>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</si>
  <si>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</si>
  <si>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</si>
  <si>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</si>
  <si>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</si>
  <si>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</si>
  <si>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</si>
  <si>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</si>
  <si>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</si>
  <si>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</si>
  <si>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</si>
  <si>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</si>
  <si>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</si>
  <si>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</si>
  <si>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</si>
  <si>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</si>
  <si>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</si>
  <si>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</si>
  <si>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</si>
  <si>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</si>
  <si>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</si>
  <si>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</si>
  <si>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</si>
  <si>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</si>
  <si>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</si>
  <si>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</si>
  <si>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</si>
  <si>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</si>
  <si>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</si>
  <si>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</si>
  <si>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</si>
  <si>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</si>
  <si>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</si>
  <si>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</si>
  <si>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</si>
  <si>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</si>
  <si>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</si>
  <si>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</si>
  <si>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</si>
  <si>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</si>
  <si>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</si>
  <si>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</si>
  <si>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</si>
  <si>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</si>
  <si>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</si>
  <si>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</si>
  <si>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</si>
  <si>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</si>
  <si>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</si>
  <si>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</si>
  <si>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</si>
  <si>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</si>
  <si>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</si>
  <si>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</si>
  <si>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</si>
  <si>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</si>
  <si>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</si>
  <si>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</si>
  <si>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</si>
  <si>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</si>
  <si>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</si>
  <si>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</si>
  <si>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</si>
  <si>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</si>
  <si>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</si>
  <si>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</si>
  <si>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</si>
  <si>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</si>
  <si>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</si>
  <si>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</si>
  <si>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</si>
  <si>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</si>
  <si>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</si>
  <si>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</si>
  <si>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</si>
  <si>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</si>
  <si>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</si>
  <si>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</si>
  <si>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</si>
  <si>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</si>
  <si>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</si>
  <si>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</si>
  <si>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</si>
  <si>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</si>
  <si>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</si>
  <si>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</si>
  <si>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</si>
  <si>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</si>
  <si>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</si>
  <si>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</si>
  <si>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</si>
  <si>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</si>
  <si>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</si>
  <si>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</si>
  <si>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</si>
  <si>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</si>
  <si>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</si>
  <si>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</si>
  <si>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</si>
  <si>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</si>
  <si>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</si>
  <si>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</si>
  <si>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</si>
  <si>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</si>
  <si>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</si>
  <si>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</si>
  <si>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</si>
  <si>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</si>
  <si>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</si>
  <si>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</si>
  <si>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</si>
  <si>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</si>
  <si>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</si>
  <si>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</si>
  <si>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</si>
  <si>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</si>
  <si>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</si>
  <si>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</si>
  <si>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</si>
  <si>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</si>
  <si>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</si>
  <si>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</si>
  <si>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</si>
  <si>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</si>
  <si>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</si>
  <si>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</si>
  <si>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</si>
  <si>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</si>
  <si>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</si>
  <si>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</si>
  <si>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</si>
  <si>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</si>
  <si>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</si>
  <si>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</si>
  <si>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</si>
  <si>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</si>
  <si>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</si>
  <si>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</si>
  <si>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</si>
  <si>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</si>
  <si>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</si>
  <si>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</si>
  <si>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</si>
  <si>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</si>
  <si>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</si>
  <si>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</si>
  <si>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</si>
  <si>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</si>
  <si>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</si>
  <si>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</si>
  <si>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</si>
  <si>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</si>
  <si>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</si>
  <si>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</si>
  <si>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</si>
  <si>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</si>
  <si>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</si>
  <si>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</si>
  <si>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</si>
  <si>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</si>
  <si>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</si>
  <si>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</si>
  <si>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</si>
  <si>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</si>
  <si>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</si>
  <si>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</si>
  <si>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</si>
  <si>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</si>
  <si>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</si>
  <si>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</si>
  <si>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</si>
  <si>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</si>
  <si>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</si>
  <si>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</si>
  <si>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</si>
  <si>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</si>
  <si>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</si>
  <si>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</si>
  <si>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</si>
  <si>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</si>
  <si>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</si>
  <si>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</si>
  <si>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</si>
  <si>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</si>
  <si>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</si>
  <si>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</si>
  <si>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</si>
  <si>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</si>
  <si>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</si>
  <si>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</si>
  <si>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</si>
  <si>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</si>
  <si>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</si>
  <si>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</si>
  <si>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</si>
  <si>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</si>
  <si>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</si>
  <si>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</si>
  <si>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</si>
  <si>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</si>
  <si>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</si>
  <si>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</si>
  <si>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</si>
  <si>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</si>
  <si>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</si>
  <si>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</si>
  <si>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</si>
  <si>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</si>
  <si>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</si>
  <si>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</si>
  <si>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</si>
  <si>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</si>
  <si>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</si>
  <si>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</si>
  <si>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</si>
  <si>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</si>
  <si>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</si>
  <si>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</si>
  <si>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</si>
  <si>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</si>
  <si>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</si>
  <si>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</si>
  <si>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</si>
  <si>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</si>
  <si>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</si>
  <si>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</si>
  <si>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</si>
  <si>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</si>
  <si>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</si>
  <si>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</si>
  <si>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</si>
  <si>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</si>
  <si>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</si>
  <si>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</si>
  <si>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</si>
  <si>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</si>
  <si>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</si>
  <si>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</si>
  <si>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</si>
  <si>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</si>
  <si>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</si>
  <si>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</si>
  <si>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</si>
  <si>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</si>
  <si>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</si>
  <si>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</si>
  <si>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</si>
  <si>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</si>
  <si>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</si>
  <si>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</si>
  <si>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</si>
  <si>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</si>
  <si>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</si>
  <si>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</si>
  <si>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</si>
  <si>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</si>
  <si>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</si>
  <si>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</si>
  <si>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</si>
  <si>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</si>
  <si>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</si>
  <si>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</si>
  <si>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</si>
  <si>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</si>
  <si>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</si>
  <si>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</si>
  <si>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</si>
  <si>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</si>
  <si>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</si>
  <si>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</si>
  <si>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</si>
  <si>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</si>
  <si>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</si>
  <si>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</si>
  <si>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</si>
  <si>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</si>
  <si>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</si>
  <si>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</si>
  <si>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</si>
  <si>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</si>
  <si>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</si>
  <si>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</si>
  <si>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</si>
  <si>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</si>
  <si>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</si>
  <si>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</si>
  <si>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</si>
  <si>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</si>
  <si>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</si>
  <si>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</si>
  <si>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</si>
  <si>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</si>
  <si>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</si>
  <si>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</si>
  <si>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</si>
  <si>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</si>
  <si>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</si>
  <si>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</si>
  <si>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</si>
  <si>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</si>
  <si>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</si>
  <si>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</si>
  <si>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</si>
  <si>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</si>
  <si>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</si>
  <si>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</si>
  <si>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</si>
  <si>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</si>
  <si>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</si>
  <si>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</si>
  <si>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</si>
  <si>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</si>
  <si>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</si>
  <si>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</si>
  <si>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</si>
  <si>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</si>
  <si>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</si>
  <si>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</si>
  <si>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</si>
  <si>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</si>
  <si>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</si>
  <si>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</si>
  <si>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</si>
  <si>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</si>
  <si>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</si>
  <si>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</si>
  <si>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</si>
  <si>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</si>
  <si>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</si>
  <si>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</si>
  <si>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</si>
  <si>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</si>
  <si>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</si>
  <si>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</si>
  <si>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</si>
  <si>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</si>
  <si>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</si>
  <si>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</si>
  <si>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</si>
  <si>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</si>
  <si>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</si>
  <si>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</si>
  <si>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</si>
  <si>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</si>
  <si>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</si>
  <si>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</si>
  <si>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</si>
  <si>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</si>
  <si>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</si>
  <si>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</si>
  <si>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</si>
  <si>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</si>
  <si>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</si>
  <si>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</si>
  <si>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</si>
  <si>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</si>
  <si>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</si>
  <si>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</si>
  <si>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</si>
  <si>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</si>
  <si>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</si>
  <si>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</si>
  <si>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</si>
  <si>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</si>
  <si>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</si>
  <si>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</si>
  <si>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</si>
  <si>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</si>
  <si>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</si>
  <si>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</si>
  <si>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</si>
  <si>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</si>
  <si>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</si>
  <si>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</si>
  <si>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</si>
  <si>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</si>
  <si>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</si>
  <si>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</si>
  <si>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</si>
  <si>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</si>
  <si>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</si>
  <si>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</si>
  <si>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</si>
  <si>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</si>
  <si>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</si>
  <si>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</si>
  <si>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</si>
  <si>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</si>
  <si>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</si>
  <si>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</si>
  <si>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</si>
  <si>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</si>
  <si>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</si>
  <si>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</si>
  <si>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</si>
  <si>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</si>
  <si>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</si>
  <si>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</si>
  <si>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</si>
  <si>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</si>
  <si>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</si>
  <si>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</si>
  <si>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</si>
  <si>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</si>
  <si>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</si>
  <si>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</si>
  <si>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</si>
  <si>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</si>
  <si>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</si>
  <si>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</si>
  <si>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</si>
  <si>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</si>
  <si>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</si>
  <si>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</si>
  <si>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</si>
  <si>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</si>
  <si>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</si>
  <si>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</si>
  <si>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</si>
  <si>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</si>
  <si>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</si>
  <si>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</si>
  <si>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</si>
  <si>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</si>
  <si>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</si>
  <si>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</si>
  <si>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</si>
  <si>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</si>
  <si>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</si>
  <si>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</si>
  <si>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</si>
  <si>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</si>
  <si>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</si>
  <si>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</si>
  <si>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</si>
  <si>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</si>
  <si>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</si>
  <si>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</si>
  <si>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</si>
  <si>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</si>
  <si>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</si>
  <si>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</si>
  <si>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</si>
  <si>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</si>
  <si>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</si>
  <si>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</si>
  <si>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</si>
  <si>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</si>
  <si>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</si>
  <si>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</si>
  <si>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</si>
  <si>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</si>
  <si>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</si>
  <si>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</si>
  <si>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</si>
  <si>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</si>
  <si>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</si>
  <si>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</si>
  <si>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</si>
  <si>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</si>
  <si>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</si>
  <si>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</si>
  <si>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</si>
  <si>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</si>
  <si>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</si>
  <si>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</si>
  <si>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</si>
  <si>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</si>
  <si>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</si>
  <si>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</si>
  <si>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</si>
  <si>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</si>
  <si>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</si>
  <si>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</si>
  <si>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</si>
  <si>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</si>
  <si>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</si>
  <si>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</si>
  <si>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</si>
  <si>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</si>
  <si>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</si>
  <si>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</si>
  <si>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</si>
  <si>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</si>
  <si>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</si>
  <si>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</si>
  <si>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</si>
  <si>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</si>
  <si>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</si>
  <si>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</si>
  <si>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</si>
  <si>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</si>
  <si>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</si>
  <si>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</si>
  <si>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</si>
  <si>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</si>
  <si>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</si>
  <si>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</si>
  <si>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</si>
  <si>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</si>
  <si>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</si>
  <si>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</si>
  <si>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</si>
  <si>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</si>
  <si>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</si>
  <si>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</si>
  <si>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</si>
  <si>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</si>
  <si>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</si>
  <si>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</si>
  <si>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</si>
  <si>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</si>
  <si>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</si>
  <si>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</si>
  <si>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</si>
  <si>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</si>
  <si>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</si>
  <si>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</si>
  <si>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</si>
  <si>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</si>
  <si>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</si>
  <si>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</si>
  <si>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</si>
  <si>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</si>
  <si>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</si>
  <si>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</si>
  <si>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</si>
  <si>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</si>
  <si>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</si>
  <si>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</si>
  <si>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</si>
  <si>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</si>
  <si>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</si>
  <si>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</si>
  <si>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</si>
  <si>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</si>
  <si>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</si>
  <si>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</si>
  <si>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</si>
  <si>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</si>
  <si>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</si>
  <si>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</si>
  <si>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</si>
  <si>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</si>
  <si>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</si>
  <si>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</si>
  <si>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</si>
  <si>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</si>
  <si>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</si>
  <si>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</si>
  <si>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</si>
  <si>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</si>
  <si>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</si>
  <si>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</si>
  <si>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</si>
  <si>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</si>
  <si>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</si>
  <si>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</si>
  <si>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</si>
  <si>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</si>
  <si>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</si>
  <si>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</si>
  <si>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</si>
  <si>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</si>
  <si>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</si>
  <si>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</si>
  <si>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</si>
  <si>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</si>
  <si>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</si>
  <si>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</si>
  <si>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</si>
  <si>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</si>
  <si>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</si>
  <si>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</si>
  <si>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</si>
  <si>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</si>
  <si>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</si>
  <si>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</si>
  <si>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</si>
  <si>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</si>
  <si>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</si>
  <si>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</si>
  <si>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</si>
  <si>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</si>
  <si>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</si>
  <si>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</si>
  <si>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</si>
  <si>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</si>
  <si>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</si>
  <si>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</si>
  <si>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</si>
  <si>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</si>
  <si>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</si>
  <si>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</si>
  <si>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</si>
  <si>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</si>
  <si>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</si>
  <si>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</si>
  <si>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</si>
  <si>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</si>
  <si>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</si>
  <si>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</si>
  <si>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</si>
  <si>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</si>
  <si>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</si>
  <si>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</si>
  <si>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</si>
  <si>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</si>
  <si>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</si>
  <si>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</si>
  <si>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</si>
  <si>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</si>
  <si>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</si>
  <si>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</si>
  <si>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</si>
  <si>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</si>
  <si>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</si>
  <si>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</si>
  <si>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</si>
  <si>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</si>
  <si>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</si>
  <si>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</si>
  <si>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</si>
  <si>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</si>
  <si>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</si>
  <si>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</si>
  <si>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</si>
  <si>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</si>
  <si>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</si>
  <si>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</si>
  <si>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</si>
  <si>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</si>
  <si>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</si>
  <si>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</si>
  <si>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</si>
  <si>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</si>
  <si>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</si>
  <si>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</si>
  <si>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</si>
  <si>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</si>
  <si>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</si>
  <si>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</si>
  <si>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</si>
  <si>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</si>
  <si>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</si>
  <si>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</si>
  <si>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</si>
  <si>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</si>
  <si>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</si>
  <si>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</si>
  <si>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</si>
  <si>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</si>
  <si>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</si>
  <si>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</si>
  <si>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</si>
  <si>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</si>
  <si>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</si>
  <si>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</si>
  <si>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</si>
  <si>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</si>
  <si>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</si>
  <si>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</si>
  <si>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</si>
  <si>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</si>
  <si>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</si>
  <si>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</si>
  <si>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</si>
  <si>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</si>
  <si>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</si>
  <si>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</si>
  <si>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</si>
  <si>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</si>
  <si>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</si>
  <si>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</si>
  <si>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</si>
  <si>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</si>
  <si>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</si>
  <si>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</si>
  <si>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</si>
  <si>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</si>
  <si>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</si>
  <si>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</si>
  <si>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</si>
  <si>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</si>
  <si>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</si>
  <si>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</si>
  <si>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</si>
  <si>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</si>
  <si>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</si>
  <si>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</si>
  <si>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</si>
  <si>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</si>
  <si>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</si>
  <si>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</si>
  <si>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</si>
  <si>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</si>
  <si>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</si>
  <si>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</si>
  <si>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</si>
  <si>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</si>
  <si>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</si>
  <si>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</si>
  <si>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</si>
  <si>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</si>
  <si>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</si>
  <si>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</si>
  <si>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</si>
  <si>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</si>
  <si>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</si>
  <si>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</si>
  <si>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</si>
  <si>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</si>
  <si>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</si>
  <si>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</si>
  <si>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</si>
  <si>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</si>
  <si>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</si>
  <si>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</si>
  <si>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</si>
  <si>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</si>
  <si>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</si>
  <si>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</si>
  <si>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</si>
  <si>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</si>
  <si>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</si>
  <si>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</si>
  <si>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</si>
  <si>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</si>
  <si>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</si>
  <si>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</si>
  <si>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</si>
  <si>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</si>
  <si>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</si>
  <si>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</si>
  <si>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</si>
  <si>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</si>
  <si>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</si>
  <si>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</si>
  <si>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</si>
  <si>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</si>
  <si>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</si>
  <si>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</si>
  <si>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</si>
  <si>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</si>
  <si>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</si>
  <si>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</si>
  <si>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</si>
  <si>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</si>
  <si>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</si>
  <si>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</si>
  <si>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</si>
  <si>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</si>
  <si>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</si>
  <si>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</si>
  <si>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</si>
  <si>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</si>
  <si>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</si>
  <si>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</si>
  <si>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</si>
  <si>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</si>
  <si>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</si>
  <si>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</si>
  <si>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</si>
  <si>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</si>
  <si>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</si>
  <si>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</si>
  <si>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</si>
  <si>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</si>
  <si>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</si>
  <si>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</si>
  <si>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</si>
  <si>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</si>
  <si>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</si>
  <si>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</si>
  <si>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</si>
  <si>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</si>
  <si>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</si>
  <si>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</si>
  <si>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</si>
  <si>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</si>
  <si>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</si>
  <si>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</si>
  <si>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</si>
  <si>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</si>
  <si>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</si>
  <si>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</si>
  <si>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</si>
  <si>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</si>
  <si>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</si>
  <si>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</si>
  <si>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</si>
  <si>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</si>
  <si>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</si>
  <si>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</si>
  <si>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</si>
  <si>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</si>
  <si>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</si>
  <si>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</si>
  <si>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</si>
  <si>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</si>
  <si>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</si>
  <si>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</si>
  <si>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</si>
  <si>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</si>
  <si>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</si>
  <si>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</si>
  <si>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</si>
  <si>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</si>
  <si>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</si>
  <si>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</si>
  <si>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</si>
  <si>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</si>
  <si>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</si>
  <si>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</si>
  <si>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</si>
  <si>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</si>
  <si>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</si>
  <si>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</si>
  <si>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</si>
  <si>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</si>
  <si>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</si>
  <si>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</si>
  <si>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</si>
  <si>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</si>
  <si>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</si>
  <si>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</si>
  <si>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</si>
  <si>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</si>
  <si>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</si>
  <si>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</si>
  <si>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</si>
  <si>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</si>
  <si>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</si>
  <si>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</si>
  <si>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</si>
  <si>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</si>
  <si>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</si>
  <si>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</si>
  <si>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</si>
  <si>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</si>
  <si>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</si>
  <si>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</si>
  <si>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</si>
  <si>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</si>
  <si>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</si>
  <si>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</si>
  <si>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</si>
  <si>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</si>
  <si>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</si>
  <si>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</si>
  <si>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</si>
  <si>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</si>
  <si>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</si>
  <si>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</si>
  <si>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</si>
  <si>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</si>
  <si>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</si>
  <si>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</si>
  <si>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</si>
  <si>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</si>
  <si>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</si>
  <si>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</si>
  <si>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</si>
  <si>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</si>
  <si>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</si>
  <si>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</si>
  <si>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</si>
  <si>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</si>
  <si>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</si>
  <si>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</si>
  <si>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</si>
  <si>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</si>
  <si>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</si>
  <si>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</si>
  <si>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</si>
  <si>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</si>
  <si>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</si>
  <si>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</si>
  <si>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</si>
  <si>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</si>
  <si>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</si>
  <si>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</si>
  <si>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</si>
  <si>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</si>
  <si>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</si>
  <si>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</si>
  <si>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</si>
  <si>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</si>
  <si>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</si>
  <si>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</si>
  <si>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</si>
  <si>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</si>
  <si>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</si>
  <si>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</si>
  <si>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</si>
  <si>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</si>
  <si>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</si>
  <si>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</si>
  <si>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</si>
  <si>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</si>
  <si>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</si>
  <si>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</si>
  <si>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</si>
  <si>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</si>
  <si>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</si>
  <si>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</si>
  <si>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</si>
  <si>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</si>
  <si>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</si>
  <si>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</si>
  <si>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</si>
  <si>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</si>
  <si>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</si>
  <si>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</si>
  <si>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</si>
  <si>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</si>
  <si>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</si>
  <si>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</si>
  <si>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</si>
  <si>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</si>
  <si>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</si>
  <si>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</si>
  <si>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</si>
  <si>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</si>
  <si>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</si>
  <si>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</si>
  <si>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</si>
  <si>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</si>
  <si>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</si>
  <si>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</si>
  <si>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</si>
  <si>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</si>
  <si>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</si>
  <si>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</si>
  <si>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</si>
  <si>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</si>
  <si>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</si>
  <si>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</si>
  <si>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</si>
  <si>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</si>
  <si>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</si>
  <si>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</si>
  <si>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</si>
  <si>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</si>
  <si>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</si>
  <si>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</si>
  <si>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</si>
  <si>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</si>
  <si>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</si>
  <si>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</si>
  <si>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</si>
  <si>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</si>
  <si>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</si>
  <si>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</si>
  <si>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</si>
  <si>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</si>
  <si>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</si>
  <si>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</si>
  <si>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</si>
  <si>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</si>
  <si>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</si>
  <si>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</si>
  <si>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</si>
  <si>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</si>
  <si>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</si>
  <si>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</si>
  <si>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</si>
  <si>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</si>
  <si>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</si>
  <si>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</si>
  <si>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</si>
  <si>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</si>
  <si>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</si>
  <si>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</si>
  <si>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</si>
  <si>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</si>
  <si>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</si>
  <si>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</si>
  <si>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</si>
  <si>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</si>
  <si>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</si>
  <si>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</si>
  <si>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</si>
  <si>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</si>
  <si>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</si>
  <si>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</si>
  <si>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</si>
  <si>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</si>
  <si>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</si>
  <si>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</si>
  <si>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</si>
  <si>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</si>
  <si>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</si>
  <si>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</si>
  <si>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</si>
  <si>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</si>
  <si>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</si>
  <si>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</si>
  <si>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</si>
  <si>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</si>
  <si>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</si>
  <si>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</si>
  <si>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</si>
  <si>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</si>
  <si>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</si>
  <si>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</si>
  <si>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</si>
  <si>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</si>
  <si>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</si>
  <si>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</si>
  <si>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</si>
  <si>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</si>
  <si>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</si>
  <si>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</si>
  <si>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</si>
  <si>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</si>
  <si>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</si>
  <si>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</si>
  <si>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</si>
  <si>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</si>
  <si>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</si>
  <si>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</si>
  <si>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</si>
  <si>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</si>
  <si>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</si>
  <si>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</si>
  <si>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</si>
  <si>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</si>
  <si>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</si>
  <si>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</si>
  <si>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</si>
  <si>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</si>
  <si>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</si>
  <si>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</si>
  <si>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</si>
  <si>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</si>
  <si>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</si>
  <si>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</si>
  <si>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</si>
  <si>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</si>
  <si>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</si>
  <si>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</si>
  <si>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</si>
  <si>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</si>
  <si>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</si>
  <si>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</si>
  <si>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</si>
  <si>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</si>
  <si>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</si>
  <si>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</si>
  <si>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</si>
  <si>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</si>
  <si>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</si>
  <si>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</si>
  <si>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</si>
  <si>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</si>
  <si>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</si>
  <si>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</si>
  <si>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</si>
  <si>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</si>
  <si>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</si>
  <si>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</si>
  <si>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</si>
  <si>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</si>
  <si>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</si>
  <si>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</si>
  <si>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</si>
  <si>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</si>
  <si>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</si>
  <si>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</si>
  <si>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</si>
  <si>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</si>
  <si>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</si>
  <si>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</si>
  <si>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</si>
  <si>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</si>
  <si>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</si>
  <si>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</si>
  <si>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</si>
  <si>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</si>
  <si>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</si>
  <si>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</si>
  <si>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</si>
  <si>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</si>
  <si>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</si>
  <si>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</si>
  <si>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</si>
  <si>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</si>
  <si>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</si>
  <si>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</si>
  <si>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</si>
  <si>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</si>
  <si>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</si>
  <si>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</si>
  <si>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</si>
  <si>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</si>
  <si>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</si>
  <si>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</si>
  <si>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</si>
  <si>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</si>
  <si>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</si>
  <si>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</si>
  <si>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</si>
  <si>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</si>
  <si>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</si>
  <si>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</si>
  <si>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</si>
  <si>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</si>
  <si>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</si>
  <si>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</si>
  <si>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</si>
  <si>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</si>
  <si>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</si>
  <si>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</si>
  <si>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</si>
  <si>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</si>
  <si>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</si>
  <si>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</si>
  <si>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</si>
  <si>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</si>
  <si>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</si>
  <si>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</si>
  <si>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</si>
  <si>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</si>
  <si>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</si>
  <si>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</si>
  <si>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</si>
  <si>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</si>
  <si>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</si>
  <si>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</si>
  <si>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</si>
  <si>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</si>
  <si>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</si>
  <si>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</si>
  <si>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</si>
  <si>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</si>
  <si>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</si>
  <si>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</si>
  <si>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</si>
  <si>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</si>
  <si>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</si>
  <si>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</si>
  <si>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</si>
  <si>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</si>
  <si>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</si>
  <si>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</si>
  <si>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</si>
  <si>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</si>
  <si>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</si>
  <si>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</si>
  <si>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</si>
  <si>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</si>
  <si>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</si>
  <si>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</si>
  <si>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</si>
  <si>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</si>
  <si>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</si>
  <si>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</si>
  <si>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</si>
  <si>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</si>
  <si>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</si>
  <si>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</si>
  <si>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</si>
  <si>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</si>
  <si>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</si>
  <si>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</si>
  <si>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</si>
  <si>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</si>
  <si>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</si>
  <si>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</si>
  <si>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</si>
  <si>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</si>
  <si>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</si>
  <si>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</si>
  <si>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</si>
  <si>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</si>
  <si>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</si>
  <si>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</si>
  <si>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</si>
  <si>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</si>
  <si>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</si>
  <si>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</si>
  <si>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</si>
  <si>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</si>
  <si>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</si>
  <si>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</si>
  <si>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</si>
  <si>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</si>
  <si>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</si>
  <si>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</si>
  <si>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</si>
  <si>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</si>
  <si>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</si>
  <si>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</si>
  <si>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</si>
  <si>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</si>
  <si>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</si>
  <si>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</si>
  <si>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</si>
  <si>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</si>
  <si>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</si>
  <si>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</si>
  <si>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</si>
  <si>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</si>
  <si>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</si>
  <si>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</si>
  <si>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</si>
  <si>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</si>
  <si>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</si>
  <si>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</si>
  <si>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</si>
  <si>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</si>
  <si>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</si>
  <si>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</si>
  <si>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</si>
  <si>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</si>
  <si>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</si>
  <si>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</si>
  <si>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</si>
  <si>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</si>
  <si>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</si>
  <si>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</si>
  <si>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</si>
  <si>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</si>
  <si>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</si>
  <si>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</si>
  <si>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</si>
  <si>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</si>
  <si>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</si>
  <si>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</si>
  <si>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</si>
  <si>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</si>
  <si>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</si>
  <si>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</si>
  <si>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</si>
  <si>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</si>
  <si>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</si>
  <si>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</si>
  <si>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</si>
  <si>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</si>
  <si>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</si>
  <si>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</si>
  <si>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</si>
  <si>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</si>
  <si>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</si>
  <si>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</si>
  <si>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</si>
  <si>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</si>
  <si>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</si>
  <si>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</si>
  <si>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</si>
  <si>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</si>
  <si>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</si>
  <si>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</si>
  <si>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</si>
  <si>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</si>
  <si>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</si>
  <si>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</si>
  <si>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</si>
  <si>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</si>
  <si>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</si>
  <si>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</si>
  <si>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</si>
  <si>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</si>
  <si>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</si>
  <si>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</si>
  <si>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</si>
  <si>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</si>
  <si>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</si>
  <si>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</si>
  <si>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</si>
  <si>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</si>
  <si>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</si>
  <si>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</si>
  <si>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</si>
  <si>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</si>
  <si>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</si>
  <si>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</si>
  <si>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</si>
  <si>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</si>
  <si>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</si>
  <si>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</si>
  <si>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</si>
  <si>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</si>
  <si>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</si>
  <si>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</si>
  <si>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</si>
  <si>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</si>
  <si>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</si>
  <si>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</si>
  <si>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</si>
  <si>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</si>
  <si>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</si>
  <si>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</si>
  <si>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</si>
  <si>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</si>
  <si>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</si>
  <si>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</si>
  <si>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</si>
  <si>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</si>
  <si>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</si>
  <si>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</si>
  <si>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</si>
  <si>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</si>
  <si>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</si>
  <si>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</si>
  <si>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</si>
  <si>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</si>
  <si>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</si>
  <si>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</si>
  <si>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</si>
  <si>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</si>
  <si>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</si>
  <si>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</si>
  <si>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</si>
  <si>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</si>
  <si>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</si>
  <si>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</si>
  <si>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</si>
  <si>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</si>
  <si>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</si>
  <si>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</si>
  <si>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</si>
  <si>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</si>
  <si>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</si>
  <si>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</si>
  <si>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</si>
  <si>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</si>
  <si>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</si>
  <si>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</si>
  <si>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</si>
  <si>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</si>
  <si>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</si>
  <si>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</si>
  <si>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</si>
  <si>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</si>
  <si>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</si>
  <si>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</si>
  <si>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</si>
  <si>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EKONOMSKA I TRGOVAČKA ŠKOLA DUBROVNIK</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</si>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</sst>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1762915.45</v>
      </c>
      <c r="D2" s="7">
        <f>'PR-RAS'!E6</f>
        <v>1940095.37</v>
      </c>
      <c r="E2" s="7">
        <v>0</v>
      </c>
      <c r="F2" s="7">
        <v>0</v>
      </c>
      <c r="G2" s="8">
        <f t="shared" ref="G2:G274" si="0">(B2/1000)*(C2*1+D2*2)</f>
        <v>5643.1061900000004</v>
      </c>
      <c r="H2" s="8">
        <f t="shared" ref="H2:H274" si="1">ABS(C2-ROUND(C2,0))+ABS(D2-ROUND(D2,0))</f>
        <v>0.82000000006519258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1505520.28</v>
      </c>
      <c r="D45" s="2">
        <f>'PR-RAS'!E49</f>
        <v>1641709.4400000002</v>
      </c>
      <c r="E45" s="2">
        <v>0</v>
      </c>
      <c r="F45" s="2">
        <v>0</v>
      </c>
      <c r="G45" s="3">
        <f t="shared" si="0"/>
        <v>210713.32303999999</v>
      </c>
      <c r="H45" s="3">
        <f t="shared" si="1"/>
        <v>0.72000000020489097</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596.46</v>
      </c>
      <c r="D46" s="2">
        <f>'PR-RAS'!E50</f>
        <v>0</v>
      </c>
      <c r="E46" s="2">
        <v>0</v>
      </c>
      <c r="F46" s="2">
        <v>0</v>
      </c>
      <c r="G46" s="3">
        <f t="shared" si="0"/>
        <v>26.840700000000002</v>
      </c>
      <c r="H46" s="3">
        <f t="shared" si="1"/>
        <v>0.46000000000003638</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596.46</v>
      </c>
      <c r="D47" s="2">
        <f>'PR-RAS'!E51</f>
        <v>0</v>
      </c>
      <c r="E47" s="2">
        <v>0</v>
      </c>
      <c r="F47" s="2">
        <v>0</v>
      </c>
      <c r="G47" s="3">
        <f t="shared" si="0"/>
        <v>27.437160000000002</v>
      </c>
      <c r="H47" s="3">
        <f t="shared" si="1"/>
        <v>0.46000000000003638</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9374.1200000000008</v>
      </c>
      <c r="E49" s="2">
        <v>0</v>
      </c>
      <c r="F49" s="2">
        <v>0</v>
      </c>
      <c r="G49" s="3">
        <f t="shared" si="0"/>
        <v>899.91552000000013</v>
      </c>
      <c r="H49" s="3">
        <f t="shared" si="1"/>
        <v>0.12000000000080036</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9374.1200000000008</v>
      </c>
      <c r="E52" s="2">
        <v>0</v>
      </c>
      <c r="F52" s="2">
        <v>0</v>
      </c>
      <c r="G52" s="3">
        <f t="shared" si="0"/>
        <v>956.16024000000004</v>
      </c>
      <c r="H52" s="3">
        <f t="shared" si="1"/>
        <v>0.12000000000080036</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1456243.22</v>
      </c>
      <c r="D64" s="2">
        <f>'PR-RAS'!E68</f>
        <v>1588325.32</v>
      </c>
      <c r="E64" s="2">
        <v>0</v>
      </c>
      <c r="F64" s="2">
        <v>0</v>
      </c>
      <c r="G64" s="3">
        <f t="shared" si="0"/>
        <v>291872.31318</v>
      </c>
      <c r="H64" s="3">
        <f t="shared" si="1"/>
        <v>0.5400000000372529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1455643.22</v>
      </c>
      <c r="D65" s="2">
        <f>'PR-RAS'!E69</f>
        <v>1587725.32</v>
      </c>
      <c r="E65" s="2">
        <v>0</v>
      </c>
      <c r="F65" s="2">
        <v>0</v>
      </c>
      <c r="G65" s="3">
        <f t="shared" si="0"/>
        <v>296390.00704000005</v>
      </c>
      <c r="H65" s="3">
        <f t="shared" si="1"/>
        <v>0.5400000000372529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600</v>
      </c>
      <c r="D66" s="2">
        <f>'PR-RAS'!E70</f>
        <v>600</v>
      </c>
      <c r="E66" s="2">
        <v>0</v>
      </c>
      <c r="F66" s="2">
        <v>0</v>
      </c>
      <c r="G66" s="3">
        <f t="shared" si="0"/>
        <v>117</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48680.6</v>
      </c>
      <c r="D70" s="2">
        <f>'PR-RAS'!E74</f>
        <v>44010</v>
      </c>
      <c r="E70" s="2">
        <v>0</v>
      </c>
      <c r="F70" s="2">
        <v>0</v>
      </c>
      <c r="G70" s="3">
        <f t="shared" si="0"/>
        <v>9432.3414000000012</v>
      </c>
      <c r="H70" s="3">
        <f t="shared" si="1"/>
        <v>0.40000000000145519</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48680.6</v>
      </c>
      <c r="D71" s="2">
        <f>'PR-RAS'!E75</f>
        <v>44010</v>
      </c>
      <c r="E71" s="2">
        <v>0</v>
      </c>
      <c r="F71" s="2">
        <v>0</v>
      </c>
      <c r="G71" s="3">
        <f t="shared" si="0"/>
        <v>9569.0420000000013</v>
      </c>
      <c r="H71" s="3">
        <f t="shared" si="1"/>
        <v>0.40000000000145519</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1.05</v>
      </c>
      <c r="D78" s="2">
        <f>'PR-RAS'!E82</f>
        <v>1.1499999999999999</v>
      </c>
      <c r="E78" s="2">
        <v>0</v>
      </c>
      <c r="F78" s="2">
        <v>0</v>
      </c>
      <c r="G78" s="3">
        <f t="shared" si="0"/>
        <v>0.25794999999999996</v>
      </c>
      <c r="H78" s="3">
        <f t="shared" si="1"/>
        <v>0.19999999999999996</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1.05</v>
      </c>
      <c r="D79" s="2">
        <f>'PR-RAS'!E83</f>
        <v>1.1499999999999999</v>
      </c>
      <c r="E79" s="2">
        <v>0</v>
      </c>
      <c r="F79" s="2">
        <v>0</v>
      </c>
      <c r="G79" s="3">
        <f t="shared" si="0"/>
        <v>0.26129999999999998</v>
      </c>
      <c r="H79" s="3">
        <f t="shared" si="1"/>
        <v>0.19999999999999996</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1.05</v>
      </c>
      <c r="D81" s="2">
        <f>'PR-RAS'!E85</f>
        <v>1.1499999999999999</v>
      </c>
      <c r="E81" s="2">
        <v>0</v>
      </c>
      <c r="F81" s="2">
        <v>0</v>
      </c>
      <c r="G81" s="3">
        <f t="shared" si="0"/>
        <v>0.26799999999999996</v>
      </c>
      <c r="H81" s="3">
        <f t="shared" si="1"/>
        <v>0.19999999999999996</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80285.89</v>
      </c>
      <c r="D121" s="2">
        <f>'PR-RAS'!E125</f>
        <v>94604.22</v>
      </c>
      <c r="E121" s="2">
        <v>0</v>
      </c>
      <c r="F121" s="2">
        <v>0</v>
      </c>
      <c r="G121" s="3">
        <f t="shared" si="0"/>
        <v>32339.319600000003</v>
      </c>
      <c r="H121" s="3">
        <f t="shared" si="1"/>
        <v>0.33000000000174623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80285.89</v>
      </c>
      <c r="D122" s="2">
        <f>'PR-RAS'!E126</f>
        <v>94594.22</v>
      </c>
      <c r="E122" s="2">
        <v>0</v>
      </c>
      <c r="F122" s="2">
        <v>0</v>
      </c>
      <c r="G122" s="3">
        <f t="shared" si="0"/>
        <v>32606.393930000002</v>
      </c>
      <c r="H122" s="3">
        <f t="shared" si="1"/>
        <v>0.33000000000174623</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80285.89</v>
      </c>
      <c r="D124" s="2">
        <f>'PR-RAS'!E128</f>
        <v>94594.22</v>
      </c>
      <c r="E124" s="2">
        <v>0</v>
      </c>
      <c r="F124" s="2">
        <v>0</v>
      </c>
      <c r="G124" s="3">
        <f t="shared" si="0"/>
        <v>33145.34259</v>
      </c>
      <c r="H124" s="3">
        <f t="shared" si="1"/>
        <v>0.33000000000174623</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10</v>
      </c>
      <c r="E125" s="2">
        <v>0</v>
      </c>
      <c r="F125" s="2">
        <v>0</v>
      </c>
      <c r="G125" s="3">
        <f t="shared" si="0"/>
        <v>2.48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10</v>
      </c>
      <c r="E126" s="2">
        <v>0</v>
      </c>
      <c r="F126" s="2">
        <v>0</v>
      </c>
      <c r="G126" s="3">
        <f t="shared" si="0"/>
        <v>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157204.53</v>
      </c>
      <c r="D130" s="2">
        <f>'PR-RAS'!E134</f>
        <v>182715.53</v>
      </c>
      <c r="E130" s="2">
        <v>0</v>
      </c>
      <c r="F130" s="2">
        <v>0</v>
      </c>
      <c r="G130" s="3">
        <f t="shared" si="0"/>
        <v>67419.991110000003</v>
      </c>
      <c r="H130" s="3">
        <f t="shared" si="1"/>
        <v>0.94000000000232831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157204.53</v>
      </c>
      <c r="D131" s="2">
        <f>'PR-RAS'!E135</f>
        <v>182715.53</v>
      </c>
      <c r="E131" s="2">
        <v>0</v>
      </c>
      <c r="F131" s="2">
        <v>0</v>
      </c>
      <c r="G131" s="3">
        <f t="shared" si="0"/>
        <v>67942.626699999993</v>
      </c>
      <c r="H131" s="3">
        <f t="shared" si="1"/>
        <v>0.94000000000232831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145204.53</v>
      </c>
      <c r="D132" s="2">
        <f>'PR-RAS'!E136</f>
        <v>172440.53</v>
      </c>
      <c r="E132" s="2">
        <v>0</v>
      </c>
      <c r="F132" s="2">
        <v>0</v>
      </c>
      <c r="G132" s="3">
        <f t="shared" si="0"/>
        <v>64201.212289999996</v>
      </c>
      <c r="H132" s="3">
        <f t="shared" si="1"/>
        <v>0.94000000000232831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12000</v>
      </c>
      <c r="D133" s="2">
        <f>'PR-RAS'!E137</f>
        <v>10275</v>
      </c>
      <c r="E133" s="2">
        <v>0</v>
      </c>
      <c r="F133" s="2">
        <v>0</v>
      </c>
      <c r="G133" s="3">
        <f t="shared" si="0"/>
        <v>4296.6000000000004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19903.7</v>
      </c>
      <c r="D136" s="2">
        <f>'PR-RAS'!E140</f>
        <v>21065.03</v>
      </c>
      <c r="E136" s="2">
        <v>0</v>
      </c>
      <c r="F136" s="2">
        <v>0</v>
      </c>
      <c r="G136" s="3">
        <f t="shared" si="0"/>
        <v>8374.5576000000001</v>
      </c>
      <c r="H136" s="3">
        <f t="shared" si="1"/>
        <v>0.32999999999810825</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19903.7</v>
      </c>
      <c r="D147" s="2">
        <f>'PR-RAS'!E151</f>
        <v>21065.03</v>
      </c>
      <c r="E147" s="2">
        <v>0</v>
      </c>
      <c r="F147" s="2">
        <v>0</v>
      </c>
      <c r="G147" s="3">
        <f t="shared" si="0"/>
        <v>9056.9289599999993</v>
      </c>
      <c r="H147" s="3">
        <f t="shared" si="1"/>
        <v>0.32999999999810825</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1682682.77</v>
      </c>
      <c r="D148" s="2">
        <f>'PR-RAS'!E152</f>
        <v>2085004.06</v>
      </c>
      <c r="E148" s="2">
        <v>0</v>
      </c>
      <c r="F148" s="2">
        <v>0</v>
      </c>
      <c r="G148" s="3">
        <f t="shared" si="0"/>
        <v>860345.56083000009</v>
      </c>
      <c r="H148" s="3">
        <f t="shared" si="1"/>
        <v>0.2900000000372529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1493498.9</v>
      </c>
      <c r="D149" s="2">
        <f>'PR-RAS'!E153</f>
        <v>1793502.5</v>
      </c>
      <c r="E149" s="2">
        <v>0</v>
      </c>
      <c r="F149" s="2">
        <v>0</v>
      </c>
      <c r="G149" s="3">
        <f t="shared" si="0"/>
        <v>751914.57720000006</v>
      </c>
      <c r="H149" s="3">
        <f t="shared" si="1"/>
        <v>0.60000000009313226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1238658.3500000001</v>
      </c>
      <c r="D150" s="2">
        <f>'PR-RAS'!E154</f>
        <v>1496879</v>
      </c>
      <c r="E150" s="2">
        <v>0</v>
      </c>
      <c r="F150" s="2">
        <v>0</v>
      </c>
      <c r="G150" s="3">
        <f t="shared" si="0"/>
        <v>630630.03614999994</v>
      </c>
      <c r="H150" s="3">
        <f t="shared" si="1"/>
        <v>0.35000000009313226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1238658.3500000001</v>
      </c>
      <c r="D151" s="2">
        <f>'PR-RAS'!E155</f>
        <v>1456006.58</v>
      </c>
      <c r="E151" s="2">
        <v>0</v>
      </c>
      <c r="F151" s="2">
        <v>0</v>
      </c>
      <c r="G151" s="3">
        <f t="shared" si="0"/>
        <v>622600.72649999999</v>
      </c>
      <c r="H151" s="3">
        <f t="shared" si="1"/>
        <v>0.77000000001862645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40872.42</v>
      </c>
      <c r="E153" s="2">
        <v>0</v>
      </c>
      <c r="F153" s="2">
        <v>0</v>
      </c>
      <c r="G153" s="3">
        <f t="shared" si="0"/>
        <v>12425.215679999999</v>
      </c>
      <c r="H153" s="3">
        <f t="shared" si="1"/>
        <v>0.41999999999825377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58483.66</v>
      </c>
      <c r="D155" s="2">
        <f>'PR-RAS'!E159</f>
        <v>54360.5</v>
      </c>
      <c r="E155" s="2">
        <v>0</v>
      </c>
      <c r="F155" s="2">
        <v>0</v>
      </c>
      <c r="G155" s="3">
        <f t="shared" si="0"/>
        <v>25749.517640000002</v>
      </c>
      <c r="H155" s="3">
        <f t="shared" si="1"/>
        <v>0.83999999999650754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196356.89</v>
      </c>
      <c r="D156" s="2">
        <f>'PR-RAS'!E160</f>
        <v>242263</v>
      </c>
      <c r="E156" s="2">
        <v>0</v>
      </c>
      <c r="F156" s="2">
        <v>0</v>
      </c>
      <c r="G156" s="3">
        <f t="shared" si="0"/>
        <v>105536.84795</v>
      </c>
      <c r="H156" s="3">
        <f t="shared" si="1"/>
        <v>0.10999999998603016</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196356.89</v>
      </c>
      <c r="D158" s="2">
        <f>'PR-RAS'!E162</f>
        <v>242263</v>
      </c>
      <c r="E158" s="2">
        <v>0</v>
      </c>
      <c r="F158" s="2">
        <v>0</v>
      </c>
      <c r="G158" s="3">
        <f t="shared" si="0"/>
        <v>106898.61373</v>
      </c>
      <c r="H158" s="3">
        <f t="shared" si="1"/>
        <v>0.10999999998603016</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178548.99999999997</v>
      </c>
      <c r="D160" s="2">
        <f>'PR-RAS'!E164</f>
        <v>288943.18000000005</v>
      </c>
      <c r="E160" s="2">
        <v>0</v>
      </c>
      <c r="F160" s="2">
        <v>0</v>
      </c>
      <c r="G160" s="3">
        <f t="shared" si="0"/>
        <v>120273.22224000002</v>
      </c>
      <c r="H160" s="3">
        <f t="shared" si="1"/>
        <v>0.18000000008032657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43003.72</v>
      </c>
      <c r="D161" s="2">
        <f>'PR-RAS'!E165</f>
        <v>52283.8</v>
      </c>
      <c r="E161" s="2">
        <v>0</v>
      </c>
      <c r="F161" s="2">
        <v>0</v>
      </c>
      <c r="G161" s="3">
        <f t="shared" si="0"/>
        <v>23611.411200000002</v>
      </c>
      <c r="H161" s="3">
        <f t="shared" si="1"/>
        <v>0.47999999999592546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16427.900000000001</v>
      </c>
      <c r="D162" s="2">
        <f>'PR-RAS'!E166</f>
        <v>27028.67</v>
      </c>
      <c r="E162" s="2">
        <v>0</v>
      </c>
      <c r="F162" s="2">
        <v>0</v>
      </c>
      <c r="G162" s="3">
        <f t="shared" si="0"/>
        <v>11348.123639999998</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25429.57</v>
      </c>
      <c r="D163" s="2">
        <f>'PR-RAS'!E167</f>
        <v>23228.13</v>
      </c>
      <c r="E163" s="2">
        <v>0</v>
      </c>
      <c r="F163" s="2">
        <v>0</v>
      </c>
      <c r="G163" s="3">
        <f t="shared" si="0"/>
        <v>11645.50446</v>
      </c>
      <c r="H163" s="3">
        <f t="shared" si="1"/>
        <v>0.56000000000130967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1146.25</v>
      </c>
      <c r="D164" s="2">
        <f>'PR-RAS'!E168</f>
        <v>2027</v>
      </c>
      <c r="E164" s="2">
        <v>0</v>
      </c>
      <c r="F164" s="2">
        <v>0</v>
      </c>
      <c r="G164" s="3">
        <f t="shared" si="0"/>
        <v>847.64075000000003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40092.979999999996</v>
      </c>
      <c r="D166" s="2">
        <f>'PR-RAS'!E170</f>
        <v>57130.18</v>
      </c>
      <c r="E166" s="2">
        <v>0</v>
      </c>
      <c r="F166" s="2">
        <v>0</v>
      </c>
      <c r="G166" s="3">
        <f t="shared" si="0"/>
        <v>25468.301100000001</v>
      </c>
      <c r="H166" s="3">
        <f t="shared" si="1"/>
        <v>0.20000000000436557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13252.75</v>
      </c>
      <c r="D167" s="2">
        <f>'PR-RAS'!E171</f>
        <v>16276.22</v>
      </c>
      <c r="E167" s="2">
        <v>0</v>
      </c>
      <c r="F167" s="2">
        <v>0</v>
      </c>
      <c r="G167" s="3">
        <f t="shared" si="0"/>
        <v>7603.661540000001</v>
      </c>
      <c r="H167" s="3">
        <f t="shared" si="1"/>
        <v>0.46999999999934516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5870.6</v>
      </c>
      <c r="D168" s="2">
        <f>'PR-RAS'!E172</f>
        <v>5887.4</v>
      </c>
      <c r="E168" s="2">
        <v>0</v>
      </c>
      <c r="F168" s="2">
        <v>0</v>
      </c>
      <c r="G168" s="3">
        <f t="shared" si="0"/>
        <v>2946.7818000000002</v>
      </c>
      <c r="H168" s="3">
        <f t="shared" si="1"/>
        <v>0.7999999999992724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12463.81</v>
      </c>
      <c r="D169" s="2">
        <f>'PR-RAS'!E173</f>
        <v>20009.490000000002</v>
      </c>
      <c r="E169" s="2">
        <v>0</v>
      </c>
      <c r="F169" s="2">
        <v>0</v>
      </c>
      <c r="G169" s="3">
        <f t="shared" si="0"/>
        <v>8817.1087200000002</v>
      </c>
      <c r="H169" s="3">
        <f t="shared" si="1"/>
        <v>0.68000000000211003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7130.91</v>
      </c>
      <c r="D170" s="2">
        <f>'PR-RAS'!E174</f>
        <v>12589.76</v>
      </c>
      <c r="E170" s="2">
        <v>0</v>
      </c>
      <c r="F170" s="2">
        <v>0</v>
      </c>
      <c r="G170" s="3">
        <f t="shared" si="0"/>
        <v>5460.4626700000008</v>
      </c>
      <c r="H170" s="3">
        <f t="shared" si="1"/>
        <v>0.32999999999992724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1221.73</v>
      </c>
      <c r="D171" s="2">
        <f>'PR-RAS'!E175</f>
        <v>2367.31</v>
      </c>
      <c r="E171" s="2">
        <v>0</v>
      </c>
      <c r="F171" s="2">
        <v>0</v>
      </c>
      <c r="G171" s="3">
        <f t="shared" si="0"/>
        <v>1012.5795000000002</v>
      </c>
      <c r="H171" s="3">
        <f t="shared" si="1"/>
        <v>0.57999999999992724</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153.18</v>
      </c>
      <c r="D173" s="2">
        <f>'PR-RAS'!E177</f>
        <v>0</v>
      </c>
      <c r="E173" s="2">
        <v>0</v>
      </c>
      <c r="F173" s="2">
        <v>0</v>
      </c>
      <c r="G173" s="3">
        <f t="shared" si="0"/>
        <v>26.346959999999999</v>
      </c>
      <c r="H173" s="3">
        <f t="shared" si="1"/>
        <v>0.18000000000000682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83675.42</v>
      </c>
      <c r="D174" s="2">
        <f>'PR-RAS'!E178</f>
        <v>124753.72</v>
      </c>
      <c r="E174" s="2">
        <v>0</v>
      </c>
      <c r="F174" s="2">
        <v>0</v>
      </c>
      <c r="G174" s="3">
        <f t="shared" si="0"/>
        <v>57640.634779999993</v>
      </c>
      <c r="H174" s="3">
        <f t="shared" si="1"/>
        <v>0.69999999999708962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3330.08</v>
      </c>
      <c r="D175" s="2">
        <f>'PR-RAS'!E179</f>
        <v>8163.39</v>
      </c>
      <c r="E175" s="2">
        <v>0</v>
      </c>
      <c r="F175" s="2">
        <v>0</v>
      </c>
      <c r="G175" s="3">
        <f t="shared" si="0"/>
        <v>3420.2936399999999</v>
      </c>
      <c r="H175" s="3">
        <f t="shared" si="1"/>
        <v>0.47000000000025466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21264.38</v>
      </c>
      <c r="D176" s="2">
        <f>'PR-RAS'!E180</f>
        <v>21189.040000000001</v>
      </c>
      <c r="E176" s="2">
        <v>0</v>
      </c>
      <c r="F176" s="2">
        <v>0</v>
      </c>
      <c r="G176" s="3">
        <f t="shared" si="0"/>
        <v>11137.4305</v>
      </c>
      <c r="H176" s="3">
        <f t="shared" si="1"/>
        <v>0.42000000000189175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344.38</v>
      </c>
      <c r="D177" s="2">
        <f>'PR-RAS'!E181</f>
        <v>1738.76</v>
      </c>
      <c r="E177" s="2">
        <v>0</v>
      </c>
      <c r="F177" s="2">
        <v>0</v>
      </c>
      <c r="G177" s="3">
        <f t="shared" si="0"/>
        <v>672.65440000000001</v>
      </c>
      <c r="H177" s="3">
        <f t="shared" si="1"/>
        <v>0.62000000000000455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5383.31</v>
      </c>
      <c r="D178" s="2">
        <f>'PR-RAS'!E182</f>
        <v>6807.18</v>
      </c>
      <c r="E178" s="2">
        <v>0</v>
      </c>
      <c r="F178" s="2">
        <v>0</v>
      </c>
      <c r="G178" s="3">
        <f t="shared" si="0"/>
        <v>3362.5875900000001</v>
      </c>
      <c r="H178" s="3">
        <f t="shared" si="1"/>
        <v>0.49000000000069122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10599.94</v>
      </c>
      <c r="D179" s="2">
        <f>'PR-RAS'!E183</f>
        <v>11561.27</v>
      </c>
      <c r="E179" s="2">
        <v>0</v>
      </c>
      <c r="F179" s="2">
        <v>0</v>
      </c>
      <c r="G179" s="3">
        <f t="shared" si="0"/>
        <v>6002.6014400000004</v>
      </c>
      <c r="H179" s="3">
        <f t="shared" si="1"/>
        <v>0.32999999999992724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3440</v>
      </c>
      <c r="D180" s="2">
        <f>'PR-RAS'!E184</f>
        <v>5010</v>
      </c>
      <c r="E180" s="2">
        <v>0</v>
      </c>
      <c r="F180" s="2">
        <v>0</v>
      </c>
      <c r="G180" s="3">
        <f t="shared" si="0"/>
        <v>2409.3399999999997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8116.29</v>
      </c>
      <c r="D181" s="2">
        <f>'PR-RAS'!E185</f>
        <v>5456.33</v>
      </c>
      <c r="E181" s="2">
        <v>0</v>
      </c>
      <c r="F181" s="2">
        <v>0</v>
      </c>
      <c r="G181" s="3">
        <f t="shared" si="0"/>
        <v>3425.2109999999998</v>
      </c>
      <c r="H181" s="3">
        <f t="shared" si="1"/>
        <v>0.61999999999989086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6898.7</v>
      </c>
      <c r="D182" s="2">
        <f>'PR-RAS'!E186</f>
        <v>7845.38</v>
      </c>
      <c r="E182" s="2">
        <v>0</v>
      </c>
      <c r="F182" s="2">
        <v>0</v>
      </c>
      <c r="G182" s="3">
        <f t="shared" si="0"/>
        <v>4088.6922599999998</v>
      </c>
      <c r="H182" s="3">
        <f t="shared" si="1"/>
        <v>0.68000000000029104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24298.34</v>
      </c>
      <c r="D183" s="2">
        <f>'PR-RAS'!E187</f>
        <v>56982.37</v>
      </c>
      <c r="E183" s="2">
        <v>0</v>
      </c>
      <c r="F183" s="2">
        <v>0</v>
      </c>
      <c r="G183" s="3">
        <f t="shared" si="0"/>
        <v>25163.880560000001</v>
      </c>
      <c r="H183" s="3">
        <f t="shared" si="1"/>
        <v>0.71000000000276486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313.3</v>
      </c>
      <c r="D184" s="2">
        <f>'PR-RAS'!E188</f>
        <v>39974.65</v>
      </c>
      <c r="E184" s="2">
        <v>0</v>
      </c>
      <c r="F184" s="2">
        <v>0</v>
      </c>
      <c r="G184" s="3">
        <f t="shared" si="0"/>
        <v>14688.0558</v>
      </c>
      <c r="H184" s="3">
        <f t="shared" si="1"/>
        <v>0.64999999999855618</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11463.58</v>
      </c>
      <c r="D190" s="2">
        <f>'PR-RAS'!E194</f>
        <v>14800.829999999998</v>
      </c>
      <c r="E190" s="2">
        <v>0</v>
      </c>
      <c r="F190" s="2">
        <v>0</v>
      </c>
      <c r="G190" s="3">
        <f t="shared" si="0"/>
        <v>7761.3303599999999</v>
      </c>
      <c r="H190" s="3">
        <f t="shared" si="1"/>
        <v>0.59000000000196451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1773.79</v>
      </c>
      <c r="D192" s="2">
        <f>'PR-RAS'!E196</f>
        <v>2681.79</v>
      </c>
      <c r="E192" s="2">
        <v>0</v>
      </c>
      <c r="F192" s="2">
        <v>0</v>
      </c>
      <c r="G192" s="3">
        <f t="shared" si="0"/>
        <v>1363.23767</v>
      </c>
      <c r="H192" s="3">
        <f t="shared" si="1"/>
        <v>0.42000000000007276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1428.56</v>
      </c>
      <c r="D193" s="2">
        <f>'PR-RAS'!E197</f>
        <v>1003.67</v>
      </c>
      <c r="E193" s="2">
        <v>0</v>
      </c>
      <c r="F193" s="2">
        <v>0</v>
      </c>
      <c r="G193" s="3">
        <f t="shared" si="0"/>
        <v>659.69279999999992</v>
      </c>
      <c r="H193" s="3">
        <f t="shared" si="1"/>
        <v>0.7700000000000955</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285</v>
      </c>
      <c r="D194" s="2">
        <f>'PR-RAS'!E198</f>
        <v>240</v>
      </c>
      <c r="E194" s="2">
        <v>0</v>
      </c>
      <c r="F194" s="2">
        <v>0</v>
      </c>
      <c r="G194" s="3">
        <f t="shared" si="0"/>
        <v>147.64500000000001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4502.04</v>
      </c>
      <c r="D195" s="2">
        <f>'PR-RAS'!E199</f>
        <v>5309.93</v>
      </c>
      <c r="E195" s="2">
        <v>0</v>
      </c>
      <c r="F195" s="2">
        <v>0</v>
      </c>
      <c r="G195" s="3">
        <f t="shared" si="0"/>
        <v>2933.6486000000004</v>
      </c>
      <c r="H195" s="3">
        <f t="shared" si="1"/>
        <v>0.10999999999967258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543.79</v>
      </c>
      <c r="D196" s="2">
        <f>'PR-RAS'!E200</f>
        <v>0</v>
      </c>
      <c r="E196" s="2">
        <v>0</v>
      </c>
      <c r="F196" s="2">
        <v>0</v>
      </c>
      <c r="G196" s="3">
        <f t="shared" si="0"/>
        <v>106.03905</v>
      </c>
      <c r="H196" s="3">
        <f t="shared" si="1"/>
        <v>0.21000000000003638</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2930.4</v>
      </c>
      <c r="D197" s="2">
        <f>'PR-RAS'!E201</f>
        <v>5565.44</v>
      </c>
      <c r="E197" s="2">
        <v>0</v>
      </c>
      <c r="F197" s="2">
        <v>0</v>
      </c>
      <c r="G197" s="3">
        <f t="shared" si="0"/>
        <v>2756.0108799999998</v>
      </c>
      <c r="H197" s="3">
        <f t="shared" si="1"/>
        <v>0.83999999999969077</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1929.12</v>
      </c>
      <c r="D198" s="2">
        <f>'PR-RAS'!E202</f>
        <v>1482.88</v>
      </c>
      <c r="E198" s="2">
        <v>0</v>
      </c>
      <c r="F198" s="2">
        <v>0</v>
      </c>
      <c r="G198" s="3">
        <f t="shared" si="0"/>
        <v>964.29136000000005</v>
      </c>
      <c r="H198" s="3">
        <f t="shared" si="1"/>
        <v>0.23999999999978172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1929.12</v>
      </c>
      <c r="D212" s="2">
        <f>'PR-RAS'!E216</f>
        <v>1482.88</v>
      </c>
      <c r="E212" s="2">
        <v>0</v>
      </c>
      <c r="F212" s="2">
        <v>0</v>
      </c>
      <c r="G212" s="3">
        <f t="shared" si="0"/>
        <v>1032.8196800000001</v>
      </c>
      <c r="H212" s="3">
        <f t="shared" si="1"/>
        <v>0.23999999999978172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1398.74</v>
      </c>
      <c r="D213" s="2">
        <f>'PR-RAS'!E217</f>
        <v>1482.88</v>
      </c>
      <c r="E213" s="2">
        <v>0</v>
      </c>
      <c r="F213" s="2">
        <v>0</v>
      </c>
      <c r="G213" s="3">
        <f t="shared" si="0"/>
        <v>925.274</v>
      </c>
      <c r="H213" s="3">
        <f t="shared" si="1"/>
        <v>0.37999999999988177</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530.38</v>
      </c>
      <c r="D215" s="2">
        <f>'PR-RAS'!E219</f>
        <v>0</v>
      </c>
      <c r="E215" s="2">
        <v>0</v>
      </c>
      <c r="F215" s="2">
        <v>0</v>
      </c>
      <c r="G215" s="3">
        <f t="shared" si="0"/>
        <v>113.50131999999999</v>
      </c>
      <c r="H215" s="3">
        <f t="shared" si="1"/>
        <v>0.37999999999999545</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8705.75</v>
      </c>
      <c r="D269" s="2">
        <f>'PR-RAS'!E273</f>
        <v>1075.5</v>
      </c>
      <c r="E269" s="2">
        <v>0</v>
      </c>
      <c r="F269" s="2">
        <v>0</v>
      </c>
      <c r="G269" s="3">
        <f t="shared" si="0"/>
        <v>2909.6090000000004</v>
      </c>
      <c r="H269" s="3">
        <f t="shared" si="1"/>
        <v>0.75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8705.75</v>
      </c>
      <c r="D270" s="2">
        <f>'PR-RAS'!E274</f>
        <v>1075.5</v>
      </c>
      <c r="E270" s="2">
        <v>0</v>
      </c>
      <c r="F270" s="2">
        <v>0</v>
      </c>
      <c r="G270" s="3">
        <f t="shared" si="0"/>
        <v>2920.4657500000003</v>
      </c>
      <c r="H270" s="3">
        <f t="shared" si="1"/>
        <v>0.75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968.3</v>
      </c>
      <c r="D272" s="2">
        <f>'PR-RAS'!E276</f>
        <v>1075.5</v>
      </c>
      <c r="E272" s="2">
        <v>0</v>
      </c>
      <c r="F272" s="2">
        <v>0</v>
      </c>
      <c r="G272" s="3">
        <f t="shared" si="0"/>
        <v>845.33030000000008</v>
      </c>
      <c r="H272" s="3">
        <f t="shared" si="1"/>
        <v>0.79999999999995453</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7737.45</v>
      </c>
      <c r="D273" s="2">
        <f>'PR-RAS'!E277</f>
        <v>0</v>
      </c>
      <c r="E273" s="2">
        <v>0</v>
      </c>
      <c r="F273" s="2">
        <v>0</v>
      </c>
      <c r="G273" s="3">
        <f t="shared" si="0"/>
        <v>2104.5864000000001</v>
      </c>
      <c r="H273" s="3">
        <f t="shared" si="1"/>
        <v>0.4499999999998181</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1682682.77</v>
      </c>
      <c r="D295" s="2">
        <f>'PR-RAS'!E299</f>
        <v>2085004.06</v>
      </c>
      <c r="E295" s="2">
        <v>0</v>
      </c>
      <c r="F295" s="2">
        <v>0</v>
      </c>
      <c r="G295" s="3">
        <f t="shared" si="12"/>
        <v>1720691.1216600002</v>
      </c>
      <c r="H295" s="3">
        <f t="shared" si="13"/>
        <v>0.2900000000372529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80232.679999999935</v>
      </c>
      <c r="D296" s="2">
        <f>'PR-RAS'!E300</f>
        <v>0</v>
      </c>
      <c r="E296" s="2">
        <v>0</v>
      </c>
      <c r="F296" s="2">
        <v>0</v>
      </c>
      <c r="G296" s="3">
        <f t="shared" si="12"/>
        <v>23668.640599999981</v>
      </c>
      <c r="H296" s="3">
        <f t="shared" si="13"/>
        <v>0.32000000006519258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144908.68999999994</v>
      </c>
      <c r="E297" s="2">
        <v>0</v>
      </c>
      <c r="F297" s="2">
        <v>0</v>
      </c>
      <c r="G297" s="3">
        <f t="shared" si="12"/>
        <v>85785.944479999962</v>
      </c>
      <c r="H297" s="3">
        <f t="shared" si="13"/>
        <v>0.31000000005587935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121516.18</v>
      </c>
      <c r="D298" s="2">
        <f>'PR-RAS'!E302</f>
        <v>191645.53</v>
      </c>
      <c r="E298" s="2">
        <v>0</v>
      </c>
      <c r="F298" s="2">
        <v>0</v>
      </c>
      <c r="G298" s="3">
        <f t="shared" si="12"/>
        <v>149927.75027999998</v>
      </c>
      <c r="H298" s="3">
        <f t="shared" si="13"/>
        <v>0.64999999999417923</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928.62</v>
      </c>
      <c r="D300" s="2">
        <f>'PR-RAS'!E304</f>
        <v>148502.25</v>
      </c>
      <c r="E300" s="2">
        <v>0</v>
      </c>
      <c r="F300" s="2">
        <v>0</v>
      </c>
      <c r="G300" s="3">
        <f t="shared" si="12"/>
        <v>89082.00288</v>
      </c>
      <c r="H300" s="3">
        <f t="shared" si="13"/>
        <v>0.62999999999999545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928.62</v>
      </c>
      <c r="D301" s="2">
        <f>'PR-RAS'!E305</f>
        <v>319.94</v>
      </c>
      <c r="E301" s="2">
        <v>0</v>
      </c>
      <c r="F301" s="2">
        <v>0</v>
      </c>
      <c r="G301" s="3">
        <f t="shared" si="12"/>
        <v>470.54999999999995</v>
      </c>
      <c r="H301" s="3">
        <f t="shared" si="13"/>
        <v>0.43999999999999773</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59.69</v>
      </c>
      <c r="D303" s="2">
        <f>'PR-RAS'!E308</f>
        <v>29.86</v>
      </c>
      <c r="E303" s="2">
        <v>0</v>
      </c>
      <c r="F303" s="2">
        <v>0</v>
      </c>
      <c r="G303" s="3">
        <f t="shared" si="12"/>
        <v>36.061819999999997</v>
      </c>
      <c r="H303" s="3">
        <f t="shared" si="13"/>
        <v>0.45000000000000284</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59.69</v>
      </c>
      <c r="D316" s="2">
        <f>'PR-RAS'!E321</f>
        <v>29.86</v>
      </c>
      <c r="E316" s="2">
        <v>0</v>
      </c>
      <c r="F316" s="2">
        <v>0</v>
      </c>
      <c r="G316" s="3">
        <f t="shared" si="12"/>
        <v>37.614150000000002</v>
      </c>
      <c r="H316" s="3">
        <f t="shared" si="13"/>
        <v>0.45000000000000284</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59.69</v>
      </c>
      <c r="D317" s="2">
        <f>'PR-RAS'!E322</f>
        <v>29.86</v>
      </c>
      <c r="E317" s="2">
        <v>0</v>
      </c>
      <c r="F317" s="2">
        <v>0</v>
      </c>
      <c r="G317" s="3">
        <f t="shared" si="12"/>
        <v>37.733559999999997</v>
      </c>
      <c r="H317" s="3">
        <f t="shared" si="13"/>
        <v>0.45000000000000284</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59.69</v>
      </c>
      <c r="D318" s="2">
        <f>'PR-RAS'!E323</f>
        <v>29.86</v>
      </c>
      <c r="E318" s="2">
        <v>0</v>
      </c>
      <c r="F318" s="2">
        <v>0</v>
      </c>
      <c r="G318" s="3">
        <f t="shared" si="12"/>
        <v>37.852969999999999</v>
      </c>
      <c r="H318" s="3">
        <f t="shared" si="13"/>
        <v>0.45000000000000284</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41070.18</v>
      </c>
      <c r="D355" s="2">
        <f>'PR-RAS'!E360</f>
        <v>75940.53</v>
      </c>
      <c r="E355" s="2">
        <v>0</v>
      </c>
      <c r="F355" s="2">
        <v>0</v>
      </c>
      <c r="G355" s="3">
        <f t="shared" si="12"/>
        <v>68304.738959999988</v>
      </c>
      <c r="H355" s="3">
        <f t="shared" si="13"/>
        <v>0.65000000000145519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775</v>
      </c>
      <c r="E356" s="2">
        <v>0</v>
      </c>
      <c r="F356" s="2">
        <v>0</v>
      </c>
      <c r="G356" s="3">
        <f t="shared" si="12"/>
        <v>550.25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775</v>
      </c>
      <c r="E361" s="2">
        <v>0</v>
      </c>
      <c r="F361" s="2">
        <v>0</v>
      </c>
      <c r="G361" s="3">
        <f t="shared" si="12"/>
        <v>558</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775</v>
      </c>
      <c r="E364" s="2">
        <v>0</v>
      </c>
      <c r="F364" s="2">
        <v>0</v>
      </c>
      <c r="G364" s="3">
        <f t="shared" si="12"/>
        <v>562.65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28219.29</v>
      </c>
      <c r="D368" s="2">
        <f>'PR-RAS'!E373</f>
        <v>68665.53</v>
      </c>
      <c r="E368" s="2">
        <v>0</v>
      </c>
      <c r="F368" s="2">
        <v>0</v>
      </c>
      <c r="G368" s="3">
        <f t="shared" si="12"/>
        <v>60756.978450000002</v>
      </c>
      <c r="H368" s="3">
        <f t="shared" si="13"/>
        <v>0.76000000000203727</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27471.15</v>
      </c>
      <c r="D374" s="2">
        <f>'PR-RAS'!E379</f>
        <v>67879.17</v>
      </c>
      <c r="E374" s="2">
        <v>0</v>
      </c>
      <c r="F374" s="2">
        <v>0</v>
      </c>
      <c r="G374" s="3">
        <f t="shared" si="12"/>
        <v>60884.599769999993</v>
      </c>
      <c r="H374" s="3">
        <f t="shared" si="13"/>
        <v>0.31999999999970896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19506.740000000002</v>
      </c>
      <c r="D375" s="2">
        <f>'PR-RAS'!E380</f>
        <v>58319.27</v>
      </c>
      <c r="E375" s="2">
        <v>0</v>
      </c>
      <c r="F375" s="2">
        <v>0</v>
      </c>
      <c r="G375" s="3">
        <f t="shared" si="12"/>
        <v>50918.334719999999</v>
      </c>
      <c r="H375" s="3">
        <f t="shared" si="13"/>
        <v>0.52999999999519787</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3725</v>
      </c>
      <c r="D377" s="2">
        <f>'PR-RAS'!E382</f>
        <v>6238.67</v>
      </c>
      <c r="E377" s="2">
        <v>0</v>
      </c>
      <c r="F377" s="2">
        <v>0</v>
      </c>
      <c r="G377" s="3">
        <f t="shared" si="12"/>
        <v>6092.0798400000003</v>
      </c>
      <c r="H377" s="3">
        <f t="shared" si="13"/>
        <v>0.32999999999992724</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4239.41</v>
      </c>
      <c r="D381" s="2">
        <f>'PR-RAS'!E386</f>
        <v>3321.23</v>
      </c>
      <c r="E381" s="2">
        <v>0</v>
      </c>
      <c r="F381" s="2">
        <v>0</v>
      </c>
      <c r="G381" s="3">
        <f t="shared" si="12"/>
        <v>4135.1106</v>
      </c>
      <c r="H381" s="3">
        <f t="shared" si="13"/>
        <v>0.63999999999987267</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748.14</v>
      </c>
      <c r="D388" s="2">
        <f>'PR-RAS'!E393</f>
        <v>786.36</v>
      </c>
      <c r="E388" s="2">
        <v>0</v>
      </c>
      <c r="F388" s="2">
        <v>0</v>
      </c>
      <c r="G388" s="3">
        <f t="shared" si="12"/>
        <v>898.17282000000012</v>
      </c>
      <c r="H388" s="3">
        <f t="shared" si="13"/>
        <v>0.5</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748.14</v>
      </c>
      <c r="D389" s="2">
        <f>'PR-RAS'!E394</f>
        <v>786.36</v>
      </c>
      <c r="E389" s="2">
        <v>0</v>
      </c>
      <c r="F389" s="2">
        <v>0</v>
      </c>
      <c r="G389" s="3">
        <f t="shared" si="12"/>
        <v>900.49368000000004</v>
      </c>
      <c r="H389" s="3">
        <f t="shared" si="13"/>
        <v>0.5</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12850.89</v>
      </c>
      <c r="D407" s="2">
        <f>'PR-RAS'!E412</f>
        <v>6500</v>
      </c>
      <c r="E407" s="2">
        <v>0</v>
      </c>
      <c r="F407" s="2">
        <v>0</v>
      </c>
      <c r="G407" s="3">
        <f t="shared" si="12"/>
        <v>10495.46134</v>
      </c>
      <c r="H407" s="3">
        <f t="shared" si="13"/>
        <v>0.11000000000058208</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12850.89</v>
      </c>
      <c r="D408" s="2">
        <f>'PR-RAS'!E413</f>
        <v>6500</v>
      </c>
      <c r="E408" s="2">
        <v>0</v>
      </c>
      <c r="F408" s="2">
        <v>0</v>
      </c>
      <c r="G408" s="3">
        <f t="shared" si="12"/>
        <v>10521.31223</v>
      </c>
      <c r="H408" s="3">
        <f t="shared" si="13"/>
        <v>0.11000000000058208</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41010.49</v>
      </c>
      <c r="D413" s="2">
        <f>'PR-RAS'!E418</f>
        <v>75910.67</v>
      </c>
      <c r="E413" s="2">
        <v>0</v>
      </c>
      <c r="F413" s="2">
        <v>0</v>
      </c>
      <c r="G413" s="3">
        <f t="shared" si="12"/>
        <v>79446.713959999994</v>
      </c>
      <c r="H413" s="3">
        <f t="shared" si="13"/>
        <v>0.81999999999970896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66356.179999999993</v>
      </c>
      <c r="E415" s="2">
        <v>0</v>
      </c>
      <c r="F415" s="2">
        <v>0</v>
      </c>
      <c r="G415" s="3">
        <f t="shared" si="12"/>
        <v>54942.917039999993</v>
      </c>
      <c r="H415" s="3">
        <f t="shared" si="13"/>
        <v>0.17999999999301508</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1762975.14</v>
      </c>
      <c r="D417" s="2">
        <f>'PR-RAS'!E422</f>
        <v>1940125.2300000002</v>
      </c>
      <c r="E417" s="2">
        <v>0</v>
      </c>
      <c r="F417" s="2">
        <v>0</v>
      </c>
      <c r="G417" s="3">
        <f t="shared" si="12"/>
        <v>2347581.8496000003</v>
      </c>
      <c r="H417" s="3">
        <f t="shared" si="13"/>
        <v>0.37000000011175871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1723752.95</v>
      </c>
      <c r="D418" s="2">
        <f>'PR-RAS'!E423</f>
        <v>2160944.59</v>
      </c>
      <c r="E418" s="2">
        <v>0</v>
      </c>
      <c r="F418" s="2">
        <v>0</v>
      </c>
      <c r="G418" s="3">
        <f t="shared" si="12"/>
        <v>2521032.7682099999</v>
      </c>
      <c r="H418" s="3">
        <f t="shared" si="13"/>
        <v>0.46000000019557774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39222.189999999944</v>
      </c>
      <c r="D419" s="2">
        <f>'PR-RAS'!E424</f>
        <v>0</v>
      </c>
      <c r="E419" s="2">
        <v>0</v>
      </c>
      <c r="F419" s="2">
        <v>0</v>
      </c>
      <c r="G419" s="3">
        <f t="shared" si="12"/>
        <v>16394.875419999975</v>
      </c>
      <c r="H419" s="3">
        <f t="shared" si="13"/>
        <v>0.18999999994412065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220819.35999999964</v>
      </c>
      <c r="E420" s="2">
        <v>0</v>
      </c>
      <c r="F420" s="2">
        <v>0</v>
      </c>
      <c r="G420" s="3">
        <f t="shared" si="12"/>
        <v>185046.6236799997</v>
      </c>
      <c r="H420" s="3">
        <f t="shared" si="13"/>
        <v>0.3599999996367842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121516.18</v>
      </c>
      <c r="D421" s="2">
        <f>'PR-RAS'!E426</f>
        <v>125289.35</v>
      </c>
      <c r="E421" s="2">
        <v>0</v>
      </c>
      <c r="F421" s="2">
        <v>0</v>
      </c>
      <c r="G421" s="3">
        <f t="shared" si="12"/>
        <v>156279.84959999999</v>
      </c>
      <c r="H421" s="3">
        <f t="shared" si="13"/>
        <v>0.52999999999883585</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928.62</v>
      </c>
      <c r="D423" s="2">
        <f>'PR-RAS'!E428</f>
        <v>148502.25</v>
      </c>
      <c r="E423" s="2">
        <v>0</v>
      </c>
      <c r="F423" s="2">
        <v>0</v>
      </c>
      <c r="G423" s="3">
        <f t="shared" si="12"/>
        <v>125727.77664</v>
      </c>
      <c r="H423" s="3">
        <f t="shared" si="13"/>
        <v>0.62999999999999545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1762975.14</v>
      </c>
      <c r="D637" s="2">
        <f>'PR-RAS'!E643</f>
        <v>1940125.2300000002</v>
      </c>
      <c r="E637" s="2">
        <v>0</v>
      </c>
      <c r="F637" s="2">
        <v>0</v>
      </c>
      <c r="G637" s="3">
        <f t="shared" si="14"/>
        <v>3589091.4816000005</v>
      </c>
      <c r="H637" s="3">
        <f t="shared" si="15"/>
        <v>0.37000000011175871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1723752.95</v>
      </c>
      <c r="D638" s="2">
        <f>'PR-RAS'!E644</f>
        <v>2160944.59</v>
      </c>
      <c r="E638" s="2">
        <v>0</v>
      </c>
      <c r="F638" s="2">
        <v>0</v>
      </c>
      <c r="G638" s="3">
        <f t="shared" si="14"/>
        <v>3851074.03681</v>
      </c>
      <c r="H638" s="3">
        <f t="shared" si="15"/>
        <v>0.46000000019557774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39222.189999999944</v>
      </c>
      <c r="D639" s="2">
        <f>'PR-RAS'!E645</f>
        <v>0</v>
      </c>
      <c r="E639" s="2">
        <v>0</v>
      </c>
      <c r="F639" s="2">
        <v>0</v>
      </c>
      <c r="G639" s="3">
        <f t="shared" si="14"/>
        <v>25023.757219999963</v>
      </c>
      <c r="H639" s="3">
        <f t="shared" si="15"/>
        <v>0.18999999994412065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220819.35999999964</v>
      </c>
      <c r="E640" s="2">
        <v>0</v>
      </c>
      <c r="F640" s="2">
        <v>0</v>
      </c>
      <c r="G640" s="3">
        <f t="shared" si="14"/>
        <v>282207.14207999955</v>
      </c>
      <c r="H640" s="3">
        <f t="shared" si="15"/>
        <v>0.3599999996367842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121516.18</v>
      </c>
      <c r="D641" s="2">
        <f>'PR-RAS'!E647</f>
        <v>125289.35</v>
      </c>
      <c r="E641" s="2">
        <v>0</v>
      </c>
      <c r="F641" s="2">
        <v>0</v>
      </c>
      <c r="G641" s="3">
        <f t="shared" si="14"/>
        <v>238140.72320000001</v>
      </c>
      <c r="H641" s="3">
        <f t="shared" si="15"/>
        <v>0.52999999999883585</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160738.36999999994</v>
      </c>
      <c r="D643" s="2">
        <f>'PR-RAS'!E649</f>
        <v>0</v>
      </c>
      <c r="E643" s="2">
        <v>0</v>
      </c>
      <c r="F643" s="2">
        <v>0</v>
      </c>
      <c r="G643" s="3">
        <f t="shared" si="14"/>
        <v>103194.03353999996</v>
      </c>
      <c r="H643" s="3">
        <f t="shared" si="15"/>
        <v>0.36999999993713573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95530.009999999631</v>
      </c>
      <c r="E644" s="2">
        <v>0</v>
      </c>
      <c r="F644" s="2">
        <v>0</v>
      </c>
      <c r="G644" s="3">
        <f t="shared" si="14"/>
        <v>122851.59285999952</v>
      </c>
      <c r="H644" s="3">
        <f t="shared" si="15"/>
        <v>9.9999996309634298E-3</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126901.09</v>
      </c>
      <c r="D645" s="2">
        <f>'PR-RAS'!E651</f>
        <v>0</v>
      </c>
      <c r="E645" s="2">
        <v>0</v>
      </c>
      <c r="F645" s="2">
        <v>0</v>
      </c>
      <c r="G645" s="3">
        <f t="shared" si="14"/>
        <v>81724.301959999997</v>
      </c>
      <c r="H645" s="3">
        <f t="shared" si="15"/>
        <v>8.999999999650754E-2</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114057.53</v>
      </c>
      <c r="D646" s="2">
        <f>'PR-RAS'!E653</f>
        <v>167034.92000000001</v>
      </c>
      <c r="E646" s="2">
        <v>0</v>
      </c>
      <c r="F646" s="2">
        <v>0</v>
      </c>
      <c r="G646" s="3">
        <f t="shared" si="14"/>
        <v>289042.15364999999</v>
      </c>
      <c r="H646" s="3">
        <f t="shared" si="15"/>
        <v>0.54999999998835847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1177966.54</v>
      </c>
      <c r="D647" s="2">
        <f>'PR-RAS'!E654</f>
        <v>1343876.16</v>
      </c>
      <c r="E647" s="2">
        <v>0</v>
      </c>
      <c r="F647" s="2">
        <v>0</v>
      </c>
      <c r="G647" s="3">
        <f t="shared" si="14"/>
        <v>2497254.38356</v>
      </c>
      <c r="H647" s="3">
        <f t="shared" si="15"/>
        <v>0.61999999987892807</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1124989.1499999999</v>
      </c>
      <c r="D648" s="2">
        <f>'PR-RAS'!E655</f>
        <v>1452683.53</v>
      </c>
      <c r="E648" s="2">
        <v>0</v>
      </c>
      <c r="F648" s="2">
        <v>0</v>
      </c>
      <c r="G648" s="3">
        <f t="shared" si="14"/>
        <v>2607640.4678700003</v>
      </c>
      <c r="H648" s="3">
        <f t="shared" si="15"/>
        <v>0.61999999987892807</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167034.92000000016</v>
      </c>
      <c r="D649" s="2">
        <f>'PR-RAS'!E656</f>
        <v>58227.549999999814</v>
      </c>
      <c r="E649" s="2">
        <v>0</v>
      </c>
      <c r="F649" s="2">
        <v>0</v>
      </c>
      <c r="G649" s="3">
        <f t="shared" si="14"/>
        <v>183701.53295999987</v>
      </c>
      <c r="H649" s="3">
        <f t="shared" si="15"/>
        <v>0.53000000002793968</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60</v>
      </c>
      <c r="D651" s="2">
        <f>'PR-RAS'!E658</f>
        <v>60</v>
      </c>
      <c r="E651" s="2">
        <v>0</v>
      </c>
      <c r="F651" s="2">
        <v>0</v>
      </c>
      <c r="G651" s="3">
        <f t="shared" si="14"/>
        <v>117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54</v>
      </c>
      <c r="D653" s="2">
        <f>'PR-RAS'!E660</f>
        <v>54</v>
      </c>
      <c r="E653" s="2">
        <v>0</v>
      </c>
      <c r="F653" s="2">
        <v>0</v>
      </c>
      <c r="G653" s="3">
        <f t="shared" si="14"/>
        <v>105.62400000000001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1455643.22</v>
      </c>
      <c r="D676" s="2">
        <f>'PR-RAS'!E683</f>
        <v>1587725.32</v>
      </c>
      <c r="E676" s="2">
        <v>0</v>
      </c>
      <c r="F676" s="2">
        <v>0</v>
      </c>
      <c r="G676" s="3">
        <f t="shared" si="14"/>
        <v>3125988.3555000005</v>
      </c>
      <c r="H676" s="3">
        <f t="shared" si="15"/>
        <v>0.5400000000372529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600</v>
      </c>
      <c r="D678" s="2">
        <f>'PR-RAS'!E685</f>
        <v>600</v>
      </c>
      <c r="E678" s="2">
        <v>0</v>
      </c>
      <c r="F678" s="2">
        <v>0</v>
      </c>
      <c r="G678" s="3">
        <f t="shared" si="14"/>
        <v>1218.6000000000001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48680.6</v>
      </c>
      <c r="D695" s="2">
        <f>'PR-RAS'!E702</f>
        <v>44010</v>
      </c>
      <c r="E695" s="2">
        <v>0</v>
      </c>
      <c r="F695" s="2">
        <v>0</v>
      </c>
      <c r="G695" s="3">
        <f t="shared" si="14"/>
        <v>94870.21639999999</v>
      </c>
      <c r="H695" s="3">
        <f t="shared" si="15"/>
        <v>0.40000000000145519</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4599.78</v>
      </c>
      <c r="D725" s="2">
        <f>'PR-RAS'!E732</f>
        <v>0</v>
      </c>
      <c r="E725" s="2">
        <v>0</v>
      </c>
      <c r="F725" s="2">
        <v>0</v>
      </c>
      <c r="G725" s="3">
        <f t="shared" si="14"/>
        <v>3330.2407199999998</v>
      </c>
      <c r="H725" s="3">
        <f t="shared" si="15"/>
        <v>0.22000000000025466</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2207.1999999999998</v>
      </c>
      <c r="D726" s="2">
        <f>'PR-RAS'!E733</f>
        <v>2777.7</v>
      </c>
      <c r="E726" s="2">
        <v>0</v>
      </c>
      <c r="F726" s="2">
        <v>0</v>
      </c>
      <c r="G726" s="3">
        <f t="shared" si="14"/>
        <v>5627.8849999999993</v>
      </c>
      <c r="H726" s="3">
        <f t="shared" si="15"/>
        <v>0.5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20106.560000000001</v>
      </c>
      <c r="D727" s="2">
        <f>'PR-RAS'!E734</f>
        <v>23228.13</v>
      </c>
      <c r="E727" s="2">
        <v>0</v>
      </c>
      <c r="F727" s="2">
        <v>0</v>
      </c>
      <c r="G727" s="3">
        <f t="shared" si="14"/>
        <v>48324.607320000003</v>
      </c>
      <c r="H727" s="3">
        <f t="shared" si="15"/>
        <v>0.56999999999970896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3440</v>
      </c>
      <c r="D729" s="2">
        <f>'PR-RAS'!E736</f>
        <v>5010</v>
      </c>
      <c r="E729" s="2">
        <v>0</v>
      </c>
      <c r="F729" s="2">
        <v>0</v>
      </c>
      <c r="G729" s="3">
        <f t="shared" si="14"/>
        <v>9798.8799999999992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7892.34</v>
      </c>
      <c r="D730" s="2">
        <f>'PR-RAS'!E737</f>
        <v>3211.39</v>
      </c>
      <c r="E730" s="2">
        <v>0</v>
      </c>
      <c r="F730" s="2">
        <v>0</v>
      </c>
      <c r="G730" s="3">
        <f t="shared" si="14"/>
        <v>10435.722479999999</v>
      </c>
      <c r="H730" s="3">
        <f t="shared" si="15"/>
        <v>0.73000000000001819</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223.95</v>
      </c>
      <c r="D731" s="2">
        <f>'PR-RAS'!E738</f>
        <v>1119.94</v>
      </c>
      <c r="E731" s="2">
        <v>0</v>
      </c>
      <c r="F731" s="2">
        <v>0</v>
      </c>
      <c r="G731" s="3">
        <f t="shared" si="14"/>
        <v>1798.5958999999998</v>
      </c>
      <c r="H731" s="3">
        <f t="shared" si="15"/>
        <v>0.1099999999999568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748</v>
      </c>
      <c r="D735" s="2">
        <f>'PR-RAS'!E742</f>
        <v>1656</v>
      </c>
      <c r="E735" s="2">
        <v>0</v>
      </c>
      <c r="F735" s="2">
        <v>0</v>
      </c>
      <c r="G735" s="3">
        <f t="shared" si="14"/>
        <v>2980.04</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990036.62000000023</v>
      </c>
      <c r="D1011" s="7">
        <f>BILANCA!E6</f>
        <v>941242.90000000014</v>
      </c>
      <c r="E1011" s="7">
        <v>0</v>
      </c>
      <c r="F1011" s="7">
        <v>0</v>
      </c>
      <c r="G1011" s="8">
        <f t="shared" ref="G1011:G1306" si="38">B1011/1000*C1011+B1011/500*D1011</f>
        <v>2872.5224200000007</v>
      </c>
      <c r="H1011" s="8">
        <f t="shared" si="35"/>
        <v>0.47999999963212758</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694075.23000000021</v>
      </c>
      <c r="D1012" s="2">
        <f>BILANCA!E7</f>
        <v>732329.3400000002</v>
      </c>
      <c r="E1012" s="2">
        <v>0</v>
      </c>
      <c r="F1012" s="2">
        <v>0</v>
      </c>
      <c r="G1012" s="3">
        <f t="shared" si="38"/>
        <v>4317.4678200000017</v>
      </c>
      <c r="H1012" s="3">
        <f t="shared" si="35"/>
        <v>0.57000000041443855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309.36999999999989</v>
      </c>
      <c r="D1013" s="2">
        <f>BILANCA!E8</f>
        <v>18409.37</v>
      </c>
      <c r="E1013" s="2">
        <v>0</v>
      </c>
      <c r="F1013" s="2">
        <v>0</v>
      </c>
      <c r="G1013" s="3">
        <f t="shared" si="38"/>
        <v>111.38433000000001</v>
      </c>
      <c r="H1013" s="3">
        <f t="shared" si="35"/>
        <v>0.73999999999887223</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1207.3399999999999</v>
      </c>
      <c r="D1015" s="2">
        <f>BILANCA!E10</f>
        <v>19807.34</v>
      </c>
      <c r="E1015" s="2">
        <v>0</v>
      </c>
      <c r="F1015" s="2">
        <v>0</v>
      </c>
      <c r="G1015" s="3">
        <f t="shared" si="38"/>
        <v>204.11009999999999</v>
      </c>
      <c r="H1015" s="3">
        <f t="shared" si="35"/>
        <v>0.68000000000006366</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897.97</v>
      </c>
      <c r="D1016" s="2">
        <f>BILANCA!E11</f>
        <v>1397.97</v>
      </c>
      <c r="E1016" s="2">
        <v>0</v>
      </c>
      <c r="F1016" s="2">
        <v>0</v>
      </c>
      <c r="G1016" s="3">
        <f t="shared" si="38"/>
        <v>22.163460000000001</v>
      </c>
      <c r="H1016" s="3">
        <f t="shared" si="35"/>
        <v>5.999999999994543E-2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616643.95000000019</v>
      </c>
      <c r="D1017" s="2">
        <f>BILANCA!E12</f>
        <v>630298.06000000017</v>
      </c>
      <c r="E1017" s="2">
        <v>0</v>
      </c>
      <c r="F1017" s="2">
        <v>0</v>
      </c>
      <c r="G1017" s="3">
        <f t="shared" si="38"/>
        <v>13140.680490000004</v>
      </c>
      <c r="H1017" s="3">
        <f t="shared" si="35"/>
        <v>0.10999999998603016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529279.78000000014</v>
      </c>
      <c r="D1018" s="2">
        <f>BILANCA!E13</f>
        <v>506328.41000000015</v>
      </c>
      <c r="E1018" s="2">
        <v>0</v>
      </c>
      <c r="F1018" s="2">
        <v>0</v>
      </c>
      <c r="G1018" s="3">
        <f t="shared" si="38"/>
        <v>12335.492800000004</v>
      </c>
      <c r="H1018" s="3">
        <f t="shared" si="35"/>
        <v>0.63000000000465661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1434554.32</v>
      </c>
      <c r="D1020" s="2">
        <f>BILANCA!E15</f>
        <v>1434554.32</v>
      </c>
      <c r="E1020" s="2">
        <v>0</v>
      </c>
      <c r="F1020" s="2">
        <v>0</v>
      </c>
      <c r="G1020" s="3">
        <f t="shared" si="38"/>
        <v>43036.6296</v>
      </c>
      <c r="H1020" s="3">
        <f t="shared" si="35"/>
        <v>0.64000000013038516</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100690.59</v>
      </c>
      <c r="D1022" s="2">
        <f>BILANCA!E17</f>
        <v>100690.59</v>
      </c>
      <c r="E1022" s="2">
        <v>0</v>
      </c>
      <c r="F1022" s="2">
        <v>0</v>
      </c>
      <c r="G1022" s="3">
        <f t="shared" si="38"/>
        <v>3624.8612400000002</v>
      </c>
      <c r="H1022" s="3">
        <f t="shared" si="35"/>
        <v>0.82000000000698492</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1005965.13</v>
      </c>
      <c r="D1023" s="2">
        <f>BILANCA!E18</f>
        <v>1028916.5</v>
      </c>
      <c r="E1023" s="2">
        <v>0</v>
      </c>
      <c r="F1023" s="2">
        <v>0</v>
      </c>
      <c r="G1023" s="3">
        <f t="shared" si="38"/>
        <v>39829.375690000001</v>
      </c>
      <c r="H1023" s="3">
        <f t="shared" si="35"/>
        <v>0.63000000000465661</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74370.989999999991</v>
      </c>
      <c r="D1024" s="2">
        <f>BILANCA!E19</f>
        <v>110190.10999999999</v>
      </c>
      <c r="E1024" s="2">
        <v>0</v>
      </c>
      <c r="F1024" s="2">
        <v>0</v>
      </c>
      <c r="G1024" s="3">
        <f t="shared" si="38"/>
        <v>4126.5169399999995</v>
      </c>
      <c r="H1024" s="3">
        <f t="shared" si="35"/>
        <v>0.11999999999534339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225611.57</v>
      </c>
      <c r="D1025" s="2">
        <f>BILANCA!E20</f>
        <v>276776.46999999997</v>
      </c>
      <c r="E1025" s="2">
        <v>0</v>
      </c>
      <c r="F1025" s="2">
        <v>0</v>
      </c>
      <c r="G1025" s="3">
        <f t="shared" si="38"/>
        <v>11687.467649999999</v>
      </c>
      <c r="H1025" s="3">
        <f t="shared" si="35"/>
        <v>0.8999999999650754</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9056.83</v>
      </c>
      <c r="D1026" s="2">
        <f>BILANCA!E21</f>
        <v>9056.83</v>
      </c>
      <c r="E1026" s="2">
        <v>0</v>
      </c>
      <c r="F1026" s="2">
        <v>0</v>
      </c>
      <c r="G1026" s="3">
        <f t="shared" si="38"/>
        <v>434.72784000000001</v>
      </c>
      <c r="H1026" s="3">
        <f t="shared" si="35"/>
        <v>0.34000000000014552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55681.66</v>
      </c>
      <c r="D1027" s="2">
        <f>BILANCA!E22</f>
        <v>61920.33</v>
      </c>
      <c r="E1027" s="2">
        <v>0</v>
      </c>
      <c r="F1027" s="2">
        <v>0</v>
      </c>
      <c r="G1027" s="3">
        <f t="shared" si="38"/>
        <v>3051.8794400000002</v>
      </c>
      <c r="H1027" s="3">
        <f t="shared" si="35"/>
        <v>0.66999999999825377</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79528.759999999995</v>
      </c>
      <c r="D1031" s="2">
        <f>BILANCA!E26</f>
        <v>77337.75</v>
      </c>
      <c r="E1031" s="2">
        <v>0</v>
      </c>
      <c r="F1031" s="2">
        <v>0</v>
      </c>
      <c r="G1031" s="3">
        <f t="shared" si="38"/>
        <v>4918.28946</v>
      </c>
      <c r="H1031" s="3">
        <f t="shared" si="35"/>
        <v>0.49000000000523869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295507.83</v>
      </c>
      <c r="D1033" s="2">
        <f>BILANCA!E28</f>
        <v>314901.27</v>
      </c>
      <c r="E1033" s="2">
        <v>0</v>
      </c>
      <c r="F1033" s="2">
        <v>0</v>
      </c>
      <c r="G1033" s="3">
        <f t="shared" si="38"/>
        <v>21282.138510000001</v>
      </c>
      <c r="H1033" s="3">
        <f t="shared" si="35"/>
        <v>0.44000000000232831</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12993.18</v>
      </c>
      <c r="D1040" s="2">
        <f>BILANCA!E35</f>
        <v>13779.54</v>
      </c>
      <c r="E1040" s="2">
        <v>0</v>
      </c>
      <c r="F1040" s="2">
        <v>0</v>
      </c>
      <c r="G1040" s="3">
        <f t="shared" si="38"/>
        <v>1216.5678</v>
      </c>
      <c r="H1040" s="3">
        <f t="shared" si="35"/>
        <v>0.63999999999941792</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12727.73</v>
      </c>
      <c r="D1041" s="2">
        <f>BILANCA!E36</f>
        <v>13514.09</v>
      </c>
      <c r="E1041" s="2">
        <v>0</v>
      </c>
      <c r="F1041" s="2">
        <v>0</v>
      </c>
      <c r="G1041" s="3">
        <f t="shared" si="38"/>
        <v>1232.4332099999999</v>
      </c>
      <c r="H1041" s="3">
        <f t="shared" si="35"/>
        <v>0.36000000000058208</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265.45</v>
      </c>
      <c r="D1042" s="2">
        <f>BILANCA!E37</f>
        <v>265.45</v>
      </c>
      <c r="E1042" s="2">
        <v>0</v>
      </c>
      <c r="F1042" s="2">
        <v>0</v>
      </c>
      <c r="G1042" s="3">
        <f t="shared" si="38"/>
        <v>25.483200000000004</v>
      </c>
      <c r="H1042" s="3">
        <f t="shared" si="35"/>
        <v>0.89999999999997726</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13533.74</v>
      </c>
      <c r="D1059" s="2">
        <f>BILANCA!E54</f>
        <v>15869.01</v>
      </c>
      <c r="E1059" s="2">
        <v>0</v>
      </c>
      <c r="F1059" s="2">
        <v>0</v>
      </c>
      <c r="G1059" s="3">
        <f t="shared" si="38"/>
        <v>2218.3162400000001</v>
      </c>
      <c r="H1059" s="3">
        <f t="shared" si="35"/>
        <v>0.27000000000043656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13533.74</v>
      </c>
      <c r="D1060" s="2">
        <f>BILANCA!E55</f>
        <v>15869.01</v>
      </c>
      <c r="E1060" s="2">
        <v>0</v>
      </c>
      <c r="F1060" s="2">
        <v>0</v>
      </c>
      <c r="G1060" s="3">
        <f t="shared" si="38"/>
        <v>2263.5880000000002</v>
      </c>
      <c r="H1060" s="3">
        <f t="shared" si="35"/>
        <v>0.27000000000043656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77121.91</v>
      </c>
      <c r="D1061" s="2">
        <f>BILANCA!E56</f>
        <v>83621.91</v>
      </c>
      <c r="E1061" s="2">
        <v>0</v>
      </c>
      <c r="F1061" s="2">
        <v>0</v>
      </c>
      <c r="G1061" s="3">
        <f t="shared" si="38"/>
        <v>12462.65223</v>
      </c>
      <c r="H1061" s="3">
        <f t="shared" si="35"/>
        <v>0.17999999999301508</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77121.91</v>
      </c>
      <c r="D1062" s="2">
        <f>BILANCA!E57</f>
        <v>83621.91</v>
      </c>
      <c r="E1062" s="2">
        <v>0</v>
      </c>
      <c r="F1062" s="2">
        <v>0</v>
      </c>
      <c r="G1062" s="3">
        <f t="shared" si="38"/>
        <v>12707.017960000001</v>
      </c>
      <c r="H1062" s="3">
        <f t="shared" si="35"/>
        <v>0.17999999999301508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295961.39</v>
      </c>
      <c r="D1074" s="2">
        <f>BILANCA!E69</f>
        <v>208913.56</v>
      </c>
      <c r="E1074" s="2">
        <v>0</v>
      </c>
      <c r="F1074" s="2">
        <v>0</v>
      </c>
      <c r="G1074" s="3">
        <f t="shared" si="38"/>
        <v>45682.464639999998</v>
      </c>
      <c r="H1074" s="3">
        <f t="shared" si="35"/>
        <v>0.83000000001629815</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167034.91999999998</v>
      </c>
      <c r="D1075" s="2">
        <f>BILANCA!E70</f>
        <v>58227.55</v>
      </c>
      <c r="E1075" s="2">
        <v>0</v>
      </c>
      <c r="F1075" s="2">
        <v>0</v>
      </c>
      <c r="G1075" s="3">
        <f t="shared" si="38"/>
        <v>18426.851300000002</v>
      </c>
      <c r="H1075" s="3">
        <f t="shared" si="35"/>
        <v>0.53000000001338776</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166919.99</v>
      </c>
      <c r="D1076" s="2">
        <f>BILANCA!E71</f>
        <v>58227.55</v>
      </c>
      <c r="E1076" s="2">
        <v>0</v>
      </c>
      <c r="F1076" s="2">
        <v>0</v>
      </c>
      <c r="G1076" s="3">
        <f t="shared" si="38"/>
        <v>18702.755939999999</v>
      </c>
      <c r="H1076" s="3">
        <f t="shared" si="35"/>
        <v>0.46000000000640284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166919.99</v>
      </c>
      <c r="D1078" s="2">
        <f>BILANCA!E73</f>
        <v>58227.55</v>
      </c>
      <c r="E1078" s="2">
        <v>0</v>
      </c>
      <c r="F1078" s="2">
        <v>0</v>
      </c>
      <c r="G1078" s="3">
        <f t="shared" si="38"/>
        <v>19269.506120000002</v>
      </c>
      <c r="H1078" s="3">
        <f t="shared" si="35"/>
        <v>0.46000000000640284</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114.93</v>
      </c>
      <c r="D1085" s="2">
        <f>BILANCA!E80</f>
        <v>0</v>
      </c>
      <c r="E1085" s="2">
        <v>0</v>
      </c>
      <c r="F1085" s="2">
        <v>0</v>
      </c>
      <c r="G1085" s="3">
        <f t="shared" si="38"/>
        <v>8.6197499999999998</v>
      </c>
      <c r="H1085" s="3">
        <f t="shared" si="35"/>
        <v>6.9999999999993179E-2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1096.76</v>
      </c>
      <c r="D1087" s="2">
        <f>BILANCA!E82</f>
        <v>2183.7600000000002</v>
      </c>
      <c r="E1087" s="2">
        <v>0</v>
      </c>
      <c r="F1087" s="2">
        <v>0</v>
      </c>
      <c r="G1087" s="3">
        <f t="shared" si="38"/>
        <v>420.74956000000003</v>
      </c>
      <c r="H1087" s="3">
        <f t="shared" si="35"/>
        <v>0.47999999999979082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1096.76</v>
      </c>
      <c r="D1092" s="2">
        <f>BILANCA!E87</f>
        <v>2183.7600000000002</v>
      </c>
      <c r="E1092" s="2">
        <v>0</v>
      </c>
      <c r="F1092" s="2">
        <v>0</v>
      </c>
      <c r="G1092" s="3">
        <f t="shared" si="38"/>
        <v>448.07096000000007</v>
      </c>
      <c r="H1092" s="3">
        <f t="shared" si="35"/>
        <v>0.47999999999979082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928.62</v>
      </c>
      <c r="D1152" s="2">
        <f>BILANCA!E147</f>
        <v>148502.25</v>
      </c>
      <c r="E1152" s="2">
        <v>0</v>
      </c>
      <c r="F1152" s="2">
        <v>0</v>
      </c>
      <c r="G1152" s="3">
        <f t="shared" si="38"/>
        <v>42306.503039999996</v>
      </c>
      <c r="H1152" s="3">
        <f t="shared" si="41"/>
        <v>0.62999999999999545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148182.31</v>
      </c>
      <c r="E1155" s="2">
        <v>0</v>
      </c>
      <c r="F1155" s="2">
        <v>0</v>
      </c>
      <c r="G1155" s="3">
        <f t="shared" si="38"/>
        <v>42972.869899999998</v>
      </c>
      <c r="H1155" s="3">
        <f t="shared" si="41"/>
        <v>0.30999999999767169</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143988.56</v>
      </c>
      <c r="E1161" s="2">
        <v>0</v>
      </c>
      <c r="F1161" s="2">
        <v>0</v>
      </c>
      <c r="G1161" s="3">
        <f t="shared" si="38"/>
        <v>43484.545119999995</v>
      </c>
      <c r="H1161" s="3">
        <f t="shared" si="41"/>
        <v>0.44000000000232831</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4193.75</v>
      </c>
      <c r="E1163" s="2">
        <v>0</v>
      </c>
      <c r="F1163" s="2">
        <v>0</v>
      </c>
      <c r="G1163" s="3">
        <f t="shared" si="38"/>
        <v>1283.2874999999999</v>
      </c>
      <c r="H1163" s="3">
        <f t="shared" si="41"/>
        <v>0.25</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928.62</v>
      </c>
      <c r="D1166" s="2">
        <f>BILANCA!E161</f>
        <v>319.94</v>
      </c>
      <c r="E1166" s="2">
        <v>0</v>
      </c>
      <c r="F1166" s="2">
        <v>0</v>
      </c>
      <c r="G1166" s="3">
        <f t="shared" si="38"/>
        <v>244.68600000000001</v>
      </c>
      <c r="H1166" s="3">
        <f t="shared" si="41"/>
        <v>0.43999999999999773</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126901.09</v>
      </c>
      <c r="D1176" s="2">
        <f>BILANCA!E171</f>
        <v>0</v>
      </c>
      <c r="E1176" s="2">
        <v>0</v>
      </c>
      <c r="F1176" s="2">
        <v>0</v>
      </c>
      <c r="G1176" s="3">
        <f t="shared" si="38"/>
        <v>21065.58094</v>
      </c>
      <c r="H1176" s="3">
        <f t="shared" si="41"/>
        <v>8.999999999650754E-2</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126901.09</v>
      </c>
      <c r="D1179" s="2">
        <f>BILANCA!E174</f>
        <v>0</v>
      </c>
      <c r="E1179" s="2">
        <v>0</v>
      </c>
      <c r="F1179" s="2">
        <v>0</v>
      </c>
      <c r="G1179" s="3">
        <f t="shared" si="38"/>
        <v>21446.284210000002</v>
      </c>
      <c r="H1179" s="3">
        <f t="shared" si="41"/>
        <v>8.999999999650754E-2</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990036.62</v>
      </c>
      <c r="D1180" s="2">
        <f>BILANCA!E176</f>
        <v>941242.89999999991</v>
      </c>
      <c r="E1180" s="2">
        <v>0</v>
      </c>
      <c r="F1180" s="2">
        <v>0</v>
      </c>
      <c r="G1180" s="3">
        <f t="shared" si="38"/>
        <v>488328.81140000001</v>
      </c>
      <c r="H1180" s="3">
        <f t="shared" si="41"/>
        <v>0.48000000009778887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134294.39999999999</v>
      </c>
      <c r="D1181" s="2">
        <f>BILANCA!E177</f>
        <v>155941.31999999998</v>
      </c>
      <c r="E1181" s="2">
        <v>0</v>
      </c>
      <c r="F1181" s="2">
        <v>0</v>
      </c>
      <c r="G1181" s="3">
        <f t="shared" si="38"/>
        <v>76296.273839999994</v>
      </c>
      <c r="H1181" s="3">
        <f t="shared" si="41"/>
        <v>0.71999999997206032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131763.15</v>
      </c>
      <c r="D1182" s="2">
        <f>BILANCA!E178</f>
        <v>155015.75999999998</v>
      </c>
      <c r="E1182" s="2">
        <v>0</v>
      </c>
      <c r="F1182" s="2">
        <v>0</v>
      </c>
      <c r="G1182" s="3">
        <f t="shared" si="38"/>
        <v>75988.683239999984</v>
      </c>
      <c r="H1182" s="3">
        <f t="shared" si="41"/>
        <v>0.39000000001396984</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126901.09</v>
      </c>
      <c r="D1183" s="2">
        <f>BILANCA!E179</f>
        <v>151215.29999999999</v>
      </c>
      <c r="E1183" s="2">
        <v>0</v>
      </c>
      <c r="F1183" s="2">
        <v>0</v>
      </c>
      <c r="G1183" s="3">
        <f t="shared" si="38"/>
        <v>74274.382369999992</v>
      </c>
      <c r="H1183" s="3">
        <f t="shared" si="41"/>
        <v>0.38999999998486601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3683.74</v>
      </c>
      <c r="D1184" s="2">
        <f>BILANCA!E180</f>
        <v>3681.5</v>
      </c>
      <c r="E1184" s="2">
        <v>0</v>
      </c>
      <c r="F1184" s="2">
        <v>0</v>
      </c>
      <c r="G1184" s="3">
        <f t="shared" si="38"/>
        <v>1922.1327599999997</v>
      </c>
      <c r="H1184" s="3">
        <f t="shared" si="41"/>
        <v>0.76000000000021828</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81.56</v>
      </c>
      <c r="D1185" s="2">
        <f>BILANCA!E181</f>
        <v>118.96</v>
      </c>
      <c r="E1185" s="2">
        <v>0</v>
      </c>
      <c r="F1185" s="2">
        <v>0</v>
      </c>
      <c r="G1185" s="3">
        <f t="shared" si="38"/>
        <v>55.908999999999992</v>
      </c>
      <c r="H1185" s="3">
        <f t="shared" si="41"/>
        <v>0.48000000000000398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81.56</v>
      </c>
      <c r="D1188" s="2">
        <f>BILANCA!E184</f>
        <v>118.96</v>
      </c>
      <c r="E1188" s="2">
        <v>0</v>
      </c>
      <c r="F1188" s="2">
        <v>0</v>
      </c>
      <c r="G1188" s="3">
        <f t="shared" si="38"/>
        <v>56.867439999999995</v>
      </c>
      <c r="H1188" s="3">
        <f t="shared" si="41"/>
        <v>0.48000000000000398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1096.76</v>
      </c>
      <c r="D1200" s="2">
        <f>BILANCA!E196</f>
        <v>0</v>
      </c>
      <c r="E1200" s="2">
        <v>0</v>
      </c>
      <c r="F1200" s="2">
        <v>0</v>
      </c>
      <c r="G1200" s="3">
        <f t="shared" si="38"/>
        <v>208.3844</v>
      </c>
      <c r="H1200" s="3">
        <f t="shared" si="41"/>
        <v>0.24000000000000909</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2531.25</v>
      </c>
      <c r="D1201" s="2">
        <f>BILANCA!E197</f>
        <v>0</v>
      </c>
      <c r="E1201" s="2">
        <v>0</v>
      </c>
      <c r="F1201" s="2">
        <v>0</v>
      </c>
      <c r="G1201" s="3">
        <f t="shared" si="38"/>
        <v>483.46875</v>
      </c>
      <c r="H1201" s="3">
        <f t="shared" si="41"/>
        <v>0.25</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2531.25</v>
      </c>
      <c r="D1203" s="2">
        <f>BILANCA!E199</f>
        <v>0</v>
      </c>
      <c r="E1203" s="2">
        <v>0</v>
      </c>
      <c r="F1203" s="2">
        <v>0</v>
      </c>
      <c r="G1203" s="3">
        <f t="shared" si="44"/>
        <v>488.53125</v>
      </c>
      <c r="H1203" s="3">
        <f t="shared" si="45"/>
        <v>0.25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925.56</v>
      </c>
      <c r="E1251" s="2">
        <v>0</v>
      </c>
      <c r="F1251" s="2">
        <v>0</v>
      </c>
      <c r="G1251" s="3">
        <f>B1251/1000*C1251+B1251/500*D1251</f>
        <v>446.11991999999998</v>
      </c>
      <c r="H1251" s="3">
        <f>ABS(C1251-ROUND(C1251,0))+ABS(D1251-ROUND(D1251,0))</f>
        <v>0.44000000000005457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855742.22</v>
      </c>
      <c r="D1255" s="2">
        <f>BILANCA!E251</f>
        <v>785301.58</v>
      </c>
      <c r="E1255" s="2">
        <v>0</v>
      </c>
      <c r="F1255" s="2">
        <v>0</v>
      </c>
      <c r="G1255" s="3">
        <f t="shared" si="38"/>
        <v>594454.61809999996</v>
      </c>
      <c r="H1255" s="3">
        <f t="shared" si="41"/>
        <v>0.64000000001396984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694075.23</v>
      </c>
      <c r="D1256" s="2">
        <f>BILANCA!E252</f>
        <v>732329.34</v>
      </c>
      <c r="E1256" s="2">
        <v>0</v>
      </c>
      <c r="F1256" s="2">
        <v>0</v>
      </c>
      <c r="G1256" s="3">
        <f t="shared" si="38"/>
        <v>531048.54186</v>
      </c>
      <c r="H1256" s="3">
        <f t="shared" si="41"/>
        <v>0.56999999994877726</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694075.23</v>
      </c>
      <c r="D1257" s="2">
        <f>BILANCA!E253</f>
        <v>732329.34</v>
      </c>
      <c r="E1257" s="2">
        <v>0</v>
      </c>
      <c r="F1257" s="2">
        <v>0</v>
      </c>
      <c r="G1257" s="3">
        <f t="shared" si="38"/>
        <v>533207.27576999995</v>
      </c>
      <c r="H1257" s="3">
        <f t="shared" si="41"/>
        <v>0.56999999994877726</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160738.37</v>
      </c>
      <c r="D1259" s="2">
        <f>BILANCA!E255</f>
        <v>-95530.010000000009</v>
      </c>
      <c r="E1259" s="2">
        <v>0</v>
      </c>
      <c r="F1259" s="2">
        <v>0</v>
      </c>
      <c r="G1259" s="3">
        <f t="shared" si="38"/>
        <v>-7550.0908500000078</v>
      </c>
      <c r="H1259" s="3">
        <f t="shared" si="41"/>
        <v>0.38000000000465661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227094.55</v>
      </c>
      <c r="D1260" s="2">
        <f>BILANCA!E256</f>
        <v>35861.839999999997</v>
      </c>
      <c r="E1260" s="2">
        <v>0</v>
      </c>
      <c r="F1260" s="2">
        <v>0</v>
      </c>
      <c r="G1260" s="3">
        <f t="shared" si="38"/>
        <v>74704.557499999995</v>
      </c>
      <c r="H1260" s="3">
        <f t="shared" si="41"/>
        <v>0.61000000001513399</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227094.55</v>
      </c>
      <c r="D1261" s="2">
        <f>BILANCA!E257</f>
        <v>35861.839999999997</v>
      </c>
      <c r="E1261" s="2">
        <v>0</v>
      </c>
      <c r="F1261" s="2">
        <v>0</v>
      </c>
      <c r="G1261" s="3">
        <f t="shared" si="38"/>
        <v>75003.37573</v>
      </c>
      <c r="H1261" s="3">
        <f t="shared" si="41"/>
        <v>0.61000000001513399</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66356.179999999993</v>
      </c>
      <c r="D1264" s="2">
        <f>BILANCA!E260</f>
        <v>131391.85</v>
      </c>
      <c r="E1264" s="2">
        <v>0</v>
      </c>
      <c r="F1264" s="2">
        <v>0</v>
      </c>
      <c r="G1264" s="3">
        <f t="shared" si="38"/>
        <v>83601.529519999996</v>
      </c>
      <c r="H1264" s="3">
        <f t="shared" si="41"/>
        <v>0.32999999998719431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66356.179999999993</v>
      </c>
      <c r="D1266" s="2">
        <f>BILANCA!E262</f>
        <v>131391.85</v>
      </c>
      <c r="E1266" s="2">
        <v>0</v>
      </c>
      <c r="F1266" s="2">
        <v>0</v>
      </c>
      <c r="G1266" s="3">
        <f t="shared" si="38"/>
        <v>84259.809280000001</v>
      </c>
      <c r="H1266" s="3">
        <f t="shared" si="41"/>
        <v>0.32999999998719431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928.62</v>
      </c>
      <c r="D1278" s="2">
        <f>BILANCA!E274</f>
        <v>148502.25</v>
      </c>
      <c r="E1278" s="2">
        <v>0</v>
      </c>
      <c r="F1278" s="2">
        <v>0</v>
      </c>
      <c r="G1278" s="3">
        <f t="shared" si="38"/>
        <v>79846.076160000011</v>
      </c>
      <c r="H1278" s="3">
        <f t="shared" si="41"/>
        <v>0.62999999999999545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148182.31</v>
      </c>
      <c r="E1281" s="2">
        <v>0</v>
      </c>
      <c r="F1281" s="2">
        <v>0</v>
      </c>
      <c r="G1281" s="3">
        <f t="shared" si="48"/>
        <v>80314.812019999998</v>
      </c>
      <c r="H1281" s="3">
        <f t="shared" si="49"/>
        <v>0.30999999999767169</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143988.56</v>
      </c>
      <c r="E1287" s="2">
        <v>0</v>
      </c>
      <c r="F1287" s="2">
        <v>0</v>
      </c>
      <c r="G1287" s="3">
        <f t="shared" si="48"/>
        <v>79769.662240000005</v>
      </c>
      <c r="H1287" s="3">
        <f t="shared" si="49"/>
        <v>0.44000000000232831</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4193.75</v>
      </c>
      <c r="E1289" s="2">
        <v>0</v>
      </c>
      <c r="F1289" s="2">
        <v>0</v>
      </c>
      <c r="G1289" s="3">
        <f t="shared" si="48"/>
        <v>2340.1125000000002</v>
      </c>
      <c r="H1289" s="3">
        <f t="shared" si="49"/>
        <v>0.25</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928.62</v>
      </c>
      <c r="D1292" s="2">
        <f>BILANCA!E288</f>
        <v>319.94</v>
      </c>
      <c r="E1292" s="2">
        <v>0</v>
      </c>
      <c r="F1292" s="2">
        <v>0</v>
      </c>
      <c r="G1292" s="3">
        <f t="shared" si="48"/>
        <v>442.31700000000001</v>
      </c>
      <c r="H1292" s="3">
        <f t="shared" si="49"/>
        <v>0.43999999999999773</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0</v>
      </c>
      <c r="D1301" s="2">
        <f>BILANCA!E297</f>
        <v>17825</v>
      </c>
      <c r="E1301" s="2">
        <v>0</v>
      </c>
      <c r="F1301" s="2">
        <v>0</v>
      </c>
      <c r="G1301" s="3">
        <f t="shared" si="38"/>
        <v>10374.15</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0</v>
      </c>
      <c r="D1302" s="2">
        <f>BILANCA!E298</f>
        <v>17825</v>
      </c>
      <c r="E1302" s="2">
        <v>0</v>
      </c>
      <c r="F1302" s="2">
        <v>0</v>
      </c>
      <c r="G1302" s="3">
        <f t="shared" si="38"/>
        <v>10409.799999999999</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928.62</v>
      </c>
      <c r="D1306" s="2">
        <f>BILANCA!E303</f>
        <v>148502.25</v>
      </c>
      <c r="E1306" s="2">
        <v>0</v>
      </c>
      <c r="F1306" s="2">
        <v>0</v>
      </c>
      <c r="G1306" s="3">
        <f t="shared" si="38"/>
        <v>88188.203519999995</v>
      </c>
      <c r="H1306" s="3">
        <f t="shared" si="41"/>
        <v>0.62999999999999545</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1096.76</v>
      </c>
      <c r="D1311" s="2">
        <f>BILANCA!E308</f>
        <v>2183.7600000000002</v>
      </c>
      <c r="E1311" s="2">
        <v>0</v>
      </c>
      <c r="F1311" s="2">
        <v>0</v>
      </c>
      <c r="G1311" s="3">
        <f t="shared" si="52"/>
        <v>1644.74828</v>
      </c>
      <c r="H1311" s="3">
        <f t="shared" si="41"/>
        <v>0.47999999999979082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131763.15</v>
      </c>
      <c r="D1340" s="2">
        <f>BILANCA!E337</f>
        <v>155015.76</v>
      </c>
      <c r="E1340" s="2">
        <v>0</v>
      </c>
      <c r="F1340" s="2">
        <v>0</v>
      </c>
      <c r="G1340" s="3">
        <f t="shared" si="52"/>
        <v>145792.24110000001</v>
      </c>
      <c r="H1340" s="3">
        <f t="shared" si="41"/>
        <v>0.38999999998486601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2531.25</v>
      </c>
      <c r="D1342" s="2">
        <f>BILANCA!E339</f>
        <v>0</v>
      </c>
      <c r="E1342" s="2">
        <v>0</v>
      </c>
      <c r="F1342" s="2">
        <v>0</v>
      </c>
      <c r="G1342" s="3">
        <f t="shared" si="52"/>
        <v>840.375</v>
      </c>
      <c r="H1342" s="3">
        <f t="shared" si="41"/>
        <v>0.25</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925.56</v>
      </c>
      <c r="E1383" s="2">
        <v>0</v>
      </c>
      <c r="F1383" s="2">
        <v>0</v>
      </c>
      <c r="G1383" s="3">
        <f t="shared" si="59"/>
        <v>690.46776</v>
      </c>
      <c r="H1383" s="3">
        <f t="shared" si="60"/>
        <v>0.44000000000005457</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17825</v>
      </c>
      <c r="E1396" s="2">
        <v>0</v>
      </c>
      <c r="F1396" s="2">
        <v>0</v>
      </c>
      <c r="G1396" s="3">
        <f t="shared" si="61"/>
        <v>13760.9</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1723752.95</v>
      </c>
      <c r="D1510" s="2">
        <f>'RAS-funkcijski'!E114</f>
        <v>2160944.59</v>
      </c>
      <c r="E1510" s="2">
        <v>0</v>
      </c>
      <c r="F1510" s="2">
        <v>0</v>
      </c>
      <c r="G1510" s="3">
        <f t="shared" si="52"/>
        <v>665020.63430000003</v>
      </c>
      <c r="H1510" s="3">
        <f t="shared" si="63"/>
        <v>0.46000000019557774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1723752.95</v>
      </c>
      <c r="D1514" s="2">
        <f>'RAS-funkcijski'!E118</f>
        <v>2160944.59</v>
      </c>
      <c r="E1514" s="2">
        <v>0</v>
      </c>
      <c r="F1514" s="2">
        <v>0</v>
      </c>
      <c r="G1514" s="3">
        <f t="shared" si="52"/>
        <v>689203.20282000001</v>
      </c>
      <c r="H1514" s="3">
        <f t="shared" si="63"/>
        <v>0.46000000019557774</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1723752.95</v>
      </c>
      <c r="D1516" s="2">
        <f>'RAS-funkcijski'!E120</f>
        <v>2160944.59</v>
      </c>
      <c r="E1516" s="2">
        <v>0</v>
      </c>
      <c r="F1516" s="2">
        <v>0</v>
      </c>
      <c r="G1516" s="3">
        <f t="shared" si="52"/>
        <v>701294.48707999999</v>
      </c>
      <c r="H1516" s="3">
        <f t="shared" si="63"/>
        <v>0.46000000019557774</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1723752.95</v>
      </c>
      <c r="D1537" s="14">
        <f>'RAS-funkcijski'!E141</f>
        <v>2160944.59</v>
      </c>
      <c r="E1537" s="14">
        <v>0</v>
      </c>
      <c r="F1537" s="14">
        <v>0</v>
      </c>
      <c r="G1537" s="15">
        <f t="shared" si="52"/>
        <v>828252.97181000002</v>
      </c>
      <c r="H1537" s="15">
        <f t="shared" si="63"/>
        <v>0.46000000019557774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56440.04</v>
      </c>
      <c r="E1538" s="7">
        <v>0</v>
      </c>
      <c r="F1538" s="7">
        <v>0</v>
      </c>
      <c r="G1538" s="8">
        <f t="shared" si="52"/>
        <v>112.88008000000001</v>
      </c>
      <c r="H1538" s="8">
        <f t="shared" si="63"/>
        <v>4.0000000000873115E-2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55511.42</v>
      </c>
      <c r="E1539" s="2">
        <v>0</v>
      </c>
      <c r="F1539" s="2">
        <v>0</v>
      </c>
      <c r="G1539" s="3">
        <f t="shared" si="52"/>
        <v>222.04568</v>
      </c>
      <c r="H1539" s="3">
        <f t="shared" si="63"/>
        <v>0.41999999999825377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55511.42</v>
      </c>
      <c r="E1540" s="2">
        <v>0</v>
      </c>
      <c r="F1540" s="2">
        <v>0</v>
      </c>
      <c r="G1540" s="3">
        <f t="shared" si="52"/>
        <v>333.06851999999998</v>
      </c>
      <c r="H1540" s="3">
        <f t="shared" si="63"/>
        <v>0.41999999999825377</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55511.42</v>
      </c>
      <c r="E1542" s="2">
        <v>0</v>
      </c>
      <c r="F1542" s="2">
        <v>0</v>
      </c>
      <c r="G1542" s="3">
        <f t="shared" si="52"/>
        <v>555.11419999999998</v>
      </c>
      <c r="H1542" s="3">
        <f t="shared" si="63"/>
        <v>0.41999999999825377</v>
      </c>
      <c r="I1542" s="11">
        <f t="shared" si="64"/>
        <v>233.14796399903062</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928.62</v>
      </c>
      <c r="E1555" s="2">
        <v>0</v>
      </c>
      <c r="F1555" s="2">
        <v>0</v>
      </c>
      <c r="G1555" s="3">
        <f t="shared" si="52"/>
        <v>33.430319999999995</v>
      </c>
      <c r="H1555" s="3">
        <f t="shared" si="63"/>
        <v>0.37999999999999545</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928.62</v>
      </c>
      <c r="E1563" s="2">
        <v>0</v>
      </c>
      <c r="F1563" s="2">
        <v>0</v>
      </c>
      <c r="G1563" s="3">
        <f t="shared" si="52"/>
        <v>48.288239999999995</v>
      </c>
      <c r="H1563" s="3">
        <f t="shared" si="63"/>
        <v>0.37999999999999545</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928.62</v>
      </c>
      <c r="E1569" s="2">
        <v>0</v>
      </c>
      <c r="F1569" s="2">
        <v>0</v>
      </c>
      <c r="G1569" s="3">
        <f t="shared" si="52"/>
        <v>59.43168</v>
      </c>
      <c r="H1569" s="3">
        <f t="shared" si="63"/>
        <v>0.37999999999999545</v>
      </c>
      <c r="I1569" s="11">
        <f t="shared" si="67"/>
        <v>22.584038399999731</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134294.39999999999</v>
      </c>
      <c r="D1582" s="7"/>
      <c r="E1582" s="7">
        <v>0</v>
      </c>
      <c r="F1582" s="7">
        <v>0</v>
      </c>
      <c r="G1582" s="8">
        <f t="shared" ref="G1582:G1686" si="70">B1582/1000*C1582</f>
        <v>134.2944</v>
      </c>
      <c r="H1582" s="8">
        <f t="shared" ref="H1582:H1686" si="71">ABS(C1582-ROUND(C1582,0))</f>
        <v>0.39999999999417923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3169885.6399999997</v>
      </c>
      <c r="D1583" s="2">
        <v>0</v>
      </c>
      <c r="E1583" s="2">
        <v>0</v>
      </c>
      <c r="F1583" s="2">
        <v>0</v>
      </c>
      <c r="G1583" s="3">
        <f t="shared" si="70"/>
        <v>6339.771279999999</v>
      </c>
      <c r="H1583" s="3">
        <f t="shared" si="71"/>
        <v>0.36000000033527613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3085824.9899999998</v>
      </c>
      <c r="D1585" s="2">
        <v>0</v>
      </c>
      <c r="E1585" s="2">
        <v>0</v>
      </c>
      <c r="F1585" s="2">
        <v>0</v>
      </c>
      <c r="G1585" s="3">
        <f t="shared" si="70"/>
        <v>12343.299959999998</v>
      </c>
      <c r="H1585" s="3">
        <f t="shared" si="71"/>
        <v>1.0000000242143869E-2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1799715.94</v>
      </c>
      <c r="D1586" s="2">
        <v>0</v>
      </c>
      <c r="E1586" s="2">
        <v>0</v>
      </c>
      <c r="F1586" s="2">
        <v>0</v>
      </c>
      <c r="G1586" s="3">
        <f t="shared" si="70"/>
        <v>8998.5797000000002</v>
      </c>
      <c r="H1586" s="3">
        <f t="shared" si="71"/>
        <v>6.0000000055879354E-2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293174.94</v>
      </c>
      <c r="D1587" s="2">
        <v>0</v>
      </c>
      <c r="E1587" s="2">
        <v>0</v>
      </c>
      <c r="F1587" s="2">
        <v>0</v>
      </c>
      <c r="G1587" s="3">
        <f t="shared" si="70"/>
        <v>1759.04964</v>
      </c>
      <c r="H1587" s="3">
        <f t="shared" si="71"/>
        <v>5.9999999997671694E-2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1482.88</v>
      </c>
      <c r="D1588" s="2">
        <v>0</v>
      </c>
      <c r="E1588" s="2">
        <v>0</v>
      </c>
      <c r="F1588" s="2">
        <v>0</v>
      </c>
      <c r="G1588" s="3">
        <f t="shared" si="70"/>
        <v>10.380160000000002</v>
      </c>
      <c r="H1588" s="3">
        <f t="shared" si="71"/>
        <v>0.11999999999989086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991151.31</v>
      </c>
      <c r="D1591" s="2">
        <v>0</v>
      </c>
      <c r="E1591" s="2">
        <v>0</v>
      </c>
      <c r="F1591" s="2">
        <v>0</v>
      </c>
      <c r="G1591" s="3">
        <f t="shared" si="70"/>
        <v>9911.5131000000001</v>
      </c>
      <c r="H1591" s="3">
        <f t="shared" si="71"/>
        <v>0.31000000005587935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299.92</v>
      </c>
      <c r="D1593" s="2">
        <v>0</v>
      </c>
      <c r="E1593" s="2">
        <v>0</v>
      </c>
      <c r="F1593" s="2">
        <v>0</v>
      </c>
      <c r="G1593" s="3">
        <f t="shared" si="70"/>
        <v>3.5990400000000005</v>
      </c>
      <c r="H1593" s="3">
        <f t="shared" si="71"/>
        <v>7.9999999999984084E-2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75940.53</v>
      </c>
      <c r="D1594" s="2">
        <v>0</v>
      </c>
      <c r="E1594" s="2">
        <v>0</v>
      </c>
      <c r="F1594" s="2">
        <v>0</v>
      </c>
      <c r="G1594" s="3">
        <f t="shared" si="70"/>
        <v>987.22688999999991</v>
      </c>
      <c r="H1594" s="3">
        <f t="shared" si="71"/>
        <v>0.47000000000116415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8120.12</v>
      </c>
      <c r="D1601" s="2">
        <v>0</v>
      </c>
      <c r="E1601" s="2">
        <v>0</v>
      </c>
      <c r="F1601" s="2">
        <v>0</v>
      </c>
      <c r="G1601" s="3">
        <f>B1601/1000*C1601</f>
        <v>162.4024</v>
      </c>
      <c r="H1601" s="3">
        <f>ABS(C1601-ROUND(C1601,0))</f>
        <v>0.11999999999989086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3148238.7199999997</v>
      </c>
      <c r="D1602" s="2">
        <v>0</v>
      </c>
      <c r="E1602" s="2">
        <v>0</v>
      </c>
      <c r="F1602" s="2">
        <v>0</v>
      </c>
      <c r="G1602" s="3">
        <f t="shared" si="70"/>
        <v>66113.013120000003</v>
      </c>
      <c r="H1602" s="3">
        <f t="shared" si="71"/>
        <v>0.28000000026077032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3061475.62</v>
      </c>
      <c r="D1604" s="2">
        <v>0</v>
      </c>
      <c r="E1604" s="2">
        <v>0</v>
      </c>
      <c r="F1604" s="2">
        <v>0</v>
      </c>
      <c r="G1604" s="3">
        <f t="shared" si="70"/>
        <v>70413.939259999999</v>
      </c>
      <c r="H1604" s="3">
        <f t="shared" si="71"/>
        <v>0.37999999988824129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1775401.73</v>
      </c>
      <c r="D1605" s="2">
        <v>0</v>
      </c>
      <c r="E1605" s="2">
        <v>0</v>
      </c>
      <c r="F1605" s="2">
        <v>0</v>
      </c>
      <c r="G1605" s="3">
        <f t="shared" si="70"/>
        <v>42609.641519999997</v>
      </c>
      <c r="H1605" s="3">
        <f t="shared" si="71"/>
        <v>0.27000000001862645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293177.18</v>
      </c>
      <c r="D1606" s="2">
        <v>0</v>
      </c>
      <c r="E1606" s="2">
        <v>0</v>
      </c>
      <c r="F1606" s="2">
        <v>0</v>
      </c>
      <c r="G1606" s="3">
        <f t="shared" si="70"/>
        <v>7329.4295000000002</v>
      </c>
      <c r="H1606" s="3">
        <f t="shared" si="71"/>
        <v>0.17999999999301508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1445.48</v>
      </c>
      <c r="D1607" s="2">
        <v>0</v>
      </c>
      <c r="E1607" s="2">
        <v>0</v>
      </c>
      <c r="F1607" s="2">
        <v>0</v>
      </c>
      <c r="G1607" s="3">
        <f t="shared" si="70"/>
        <v>37.582479999999997</v>
      </c>
      <c r="H1607" s="3">
        <f t="shared" si="71"/>
        <v>0.48000000000001819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991151.31</v>
      </c>
      <c r="D1610" s="2">
        <v>0</v>
      </c>
      <c r="E1610" s="2">
        <v>0</v>
      </c>
      <c r="F1610" s="2">
        <v>0</v>
      </c>
      <c r="G1610" s="3">
        <f t="shared" si="70"/>
        <v>28743.387990000003</v>
      </c>
      <c r="H1610" s="3">
        <f t="shared" si="71"/>
        <v>0.31000000005587935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299.92</v>
      </c>
      <c r="D1612" s="2">
        <v>0</v>
      </c>
      <c r="E1612" s="2">
        <v>0</v>
      </c>
      <c r="F1612" s="2">
        <v>0</v>
      </c>
      <c r="G1612" s="3">
        <f t="shared" si="70"/>
        <v>9.2975200000000005</v>
      </c>
      <c r="H1612" s="3">
        <f t="shared" si="71"/>
        <v>7.9999999999984084E-2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78471.78</v>
      </c>
      <c r="D1613" s="2">
        <v>0</v>
      </c>
      <c r="E1613" s="2">
        <v>0</v>
      </c>
      <c r="F1613" s="2">
        <v>0</v>
      </c>
      <c r="G1613" s="3">
        <f t="shared" si="70"/>
        <v>2511.0969599999999</v>
      </c>
      <c r="H1613" s="3">
        <f t="shared" si="71"/>
        <v>0.22000000000116415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8291.32</v>
      </c>
      <c r="D1620" s="2">
        <v>0</v>
      </c>
      <c r="E1620" s="2">
        <v>0</v>
      </c>
      <c r="F1620" s="2">
        <v>0</v>
      </c>
      <c r="G1620" s="3">
        <f>B1620/1000*C1620</f>
        <v>323.36147999999997</v>
      </c>
      <c r="H1620" s="3">
        <f>ABS(C1620-ROUND(C1620,0))</f>
        <v>0.31999999999970896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155941.31999999983</v>
      </c>
      <c r="D1621" s="2">
        <v>0</v>
      </c>
      <c r="E1621" s="2">
        <v>0</v>
      </c>
      <c r="F1621" s="2">
        <v>0</v>
      </c>
      <c r="G1621" s="3">
        <f t="shared" si="70"/>
        <v>6237.6527999999935</v>
      </c>
      <c r="H1621" s="3">
        <f t="shared" si="71"/>
        <v>0.31999999983236194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155941.32</v>
      </c>
      <c r="D1681" s="2">
        <v>0</v>
      </c>
      <c r="E1681" s="2">
        <v>0</v>
      </c>
      <c r="F1681" s="2">
        <v>0</v>
      </c>
      <c r="G1681" s="3">
        <f t="shared" si="70"/>
        <v>15594.132000000001</v>
      </c>
      <c r="H1681" s="3">
        <f t="shared" si="71"/>
        <v>0.32000000000698492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155015.76</v>
      </c>
      <c r="D1683" s="2">
        <v>0</v>
      </c>
      <c r="E1683" s="2">
        <v>0</v>
      </c>
      <c r="F1683" s="2">
        <v>0</v>
      </c>
      <c r="G1683" s="3">
        <f t="shared" si="70"/>
        <v>15811.60752</v>
      </c>
      <c r="H1683" s="3">
        <f t="shared" si="71"/>
        <v>0.23999999999068677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925.56</v>
      </c>
      <c r="D1686" s="14">
        <v>0</v>
      </c>
      <c r="E1686" s="14">
        <v>0</v>
      </c>
      <c r="F1686" s="14">
        <v>0</v>
      </c>
      <c r="G1686" s="15">
        <f t="shared" si="70"/>
        <v>97.183799999999991</v>
      </c>
      <c r="H1686" s="15">
        <f t="shared" si="71"/>
        <v>0.44000000000005457</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398" t="s">
        <v>2019</v>
      </c>
      <c r="B1" s="398"/>
      <c r="C1" s="398"/>
    </row>
    <row r="2" spans="1:16" ht="33" customHeight="1" x14ac:dyDescent="0.25">
      <c r="A2" s="399" t="s">
        <v>2020</v>
      </c>
      <c r="B2" s="400"/>
      <c r="C2" s="397"/>
      <c r="D2" s="5"/>
      <c r="E2" s="5"/>
      <c r="F2" s="5"/>
      <c r="G2" s="5"/>
      <c r="H2" s="5"/>
      <c r="I2" s="5"/>
      <c r="J2" s="5"/>
      <c r="K2" s="5"/>
      <c r="L2" s="5"/>
      <c r="M2" s="5"/>
      <c r="N2" s="5"/>
      <c r="O2" s="5"/>
      <c r="P2" s="5"/>
    </row>
    <row r="3" spans="1:16" ht="18.75" customHeight="1" x14ac:dyDescent="0.25">
      <c r="A3" s="222" t="s">
        <v>2021</v>
      </c>
      <c r="B3" s="401" t="s">
        <v>2022</v>
      </c>
      <c r="C3" s="397"/>
      <c r="D3" s="5"/>
      <c r="E3" s="5"/>
      <c r="F3" s="5"/>
      <c r="G3" s="5"/>
      <c r="H3" s="5"/>
      <c r="I3" s="5"/>
      <c r="J3" s="5"/>
      <c r="K3" s="5"/>
      <c r="L3" s="5"/>
      <c r="M3" s="5"/>
      <c r="N3" s="5"/>
      <c r="O3" s="5"/>
      <c r="P3" s="5"/>
    </row>
    <row r="4" spans="1:16" ht="37.5" hidden="1" customHeight="1" x14ac:dyDescent="0.25">
      <c r="A4" s="223" t="s">
        <v>2023</v>
      </c>
      <c r="B4" s="396" t="s">
        <v>2024</v>
      </c>
      <c r="C4" s="397"/>
      <c r="D4" s="5"/>
      <c r="E4" s="5"/>
      <c r="F4" s="5"/>
      <c r="G4" s="5"/>
      <c r="H4" s="5"/>
      <c r="I4" s="5"/>
      <c r="J4" s="5"/>
      <c r="K4" s="5"/>
      <c r="L4" s="5"/>
      <c r="M4" s="5"/>
      <c r="N4" s="5"/>
      <c r="O4" s="5"/>
      <c r="P4" s="5"/>
    </row>
    <row r="5" spans="1:16" ht="48" hidden="1" customHeight="1" x14ac:dyDescent="0.25">
      <c r="A5" s="223" t="s">
        <v>2023</v>
      </c>
      <c r="B5" s="396" t="s">
        <v>2025</v>
      </c>
      <c r="C5" s="397"/>
      <c r="D5" s="5"/>
      <c r="E5" s="5"/>
      <c r="F5" s="5"/>
      <c r="G5" s="5"/>
      <c r="H5" s="5"/>
      <c r="I5" s="5"/>
      <c r="J5" s="5"/>
      <c r="K5" s="5"/>
      <c r="L5" s="5"/>
      <c r="M5" s="5"/>
      <c r="N5" s="5"/>
      <c r="O5" s="5"/>
      <c r="P5" s="5"/>
    </row>
    <row r="6" spans="1:16" ht="59.25" hidden="1" customHeight="1" x14ac:dyDescent="0.25">
      <c r="A6" s="223" t="s">
        <v>2023</v>
      </c>
      <c r="B6" s="396" t="s">
        <v>2026</v>
      </c>
      <c r="C6" s="397"/>
      <c r="D6" s="5"/>
      <c r="E6" s="5"/>
      <c r="F6" s="5"/>
      <c r="G6" s="5"/>
      <c r="H6" s="5"/>
      <c r="I6" s="5"/>
      <c r="J6" s="5"/>
      <c r="K6" s="5"/>
      <c r="L6" s="5"/>
      <c r="M6" s="5"/>
      <c r="N6" s="5"/>
      <c r="O6" s="5"/>
      <c r="P6" s="5"/>
    </row>
    <row r="7" spans="1:16" ht="48" hidden="1" customHeight="1" x14ac:dyDescent="0.25">
      <c r="A7" s="223" t="s">
        <v>2027</v>
      </c>
      <c r="B7" s="396" t="s">
        <v>2028</v>
      </c>
      <c r="C7" s="397"/>
      <c r="D7" s="5"/>
      <c r="E7" s="5"/>
      <c r="F7" s="5"/>
      <c r="G7" s="5"/>
      <c r="H7" s="5"/>
      <c r="I7" s="5"/>
      <c r="J7" s="5"/>
      <c r="K7" s="5"/>
      <c r="L7" s="5"/>
      <c r="M7" s="5"/>
      <c r="N7" s="5"/>
      <c r="O7" s="5"/>
      <c r="P7" s="5"/>
    </row>
    <row r="8" spans="1:16" ht="41.25" hidden="1" customHeight="1" x14ac:dyDescent="0.25">
      <c r="A8" s="223" t="s">
        <v>2029</v>
      </c>
      <c r="B8" s="396" t="s">
        <v>2030</v>
      </c>
      <c r="C8" s="397"/>
      <c r="D8" s="5"/>
      <c r="E8" s="5"/>
      <c r="F8" s="5"/>
      <c r="G8" s="5"/>
      <c r="H8" s="5"/>
      <c r="I8" s="5"/>
      <c r="J8" s="5"/>
      <c r="K8" s="5"/>
      <c r="L8" s="5"/>
      <c r="M8" s="5"/>
      <c r="N8" s="5"/>
      <c r="O8" s="5"/>
      <c r="P8" s="5"/>
    </row>
    <row r="9" spans="1:16" ht="59.25" hidden="1" customHeight="1" x14ac:dyDescent="0.25">
      <c r="A9" s="223" t="s">
        <v>2031</v>
      </c>
      <c r="B9" s="396" t="s">
        <v>2032</v>
      </c>
      <c r="C9" s="397"/>
      <c r="D9" s="5"/>
      <c r="E9" s="5"/>
      <c r="F9" s="5"/>
      <c r="G9" s="5"/>
      <c r="H9" s="5"/>
      <c r="I9" s="5"/>
      <c r="J9" s="5"/>
      <c r="K9" s="5"/>
      <c r="L9" s="5"/>
      <c r="M9" s="5"/>
      <c r="N9" s="5"/>
      <c r="O9" s="5"/>
      <c r="P9" s="5"/>
    </row>
    <row r="10" spans="1:16" ht="61.5" hidden="1" customHeight="1" x14ac:dyDescent="0.25">
      <c r="A10" s="223" t="s">
        <v>2031</v>
      </c>
      <c r="B10" s="396" t="s">
        <v>2033</v>
      </c>
      <c r="C10" s="397"/>
      <c r="D10" s="5"/>
      <c r="E10" s="5"/>
      <c r="F10" s="5"/>
      <c r="G10" s="5"/>
      <c r="H10" s="5"/>
      <c r="I10" s="5"/>
      <c r="J10" s="5"/>
      <c r="K10" s="5"/>
      <c r="L10" s="5"/>
      <c r="M10" s="5"/>
      <c r="N10" s="5"/>
      <c r="O10" s="5"/>
      <c r="P10" s="5"/>
    </row>
    <row r="11" spans="1:16" ht="43.5" hidden="1" customHeight="1" x14ac:dyDescent="0.25">
      <c r="A11" s="223" t="s">
        <v>2031</v>
      </c>
      <c r="B11" s="396" t="s">
        <v>2034</v>
      </c>
      <c r="C11" s="397"/>
      <c r="D11" s="5"/>
      <c r="E11" s="5"/>
      <c r="F11" s="5"/>
      <c r="G11" s="5"/>
      <c r="H11" s="5"/>
      <c r="I11" s="5"/>
      <c r="J11" s="5"/>
      <c r="K11" s="5"/>
      <c r="L11" s="5"/>
      <c r="M11" s="5"/>
      <c r="N11" s="5"/>
      <c r="O11" s="5"/>
      <c r="P11" s="5"/>
    </row>
    <row r="12" spans="1:16" ht="27.75" hidden="1" customHeight="1" x14ac:dyDescent="0.25">
      <c r="A12" s="223" t="s">
        <v>2035</v>
      </c>
      <c r="B12" s="396" t="s">
        <v>2036</v>
      </c>
      <c r="C12" s="397"/>
      <c r="D12" s="5"/>
      <c r="E12" s="5"/>
      <c r="F12" s="5"/>
      <c r="G12" s="5"/>
      <c r="H12" s="5"/>
      <c r="I12" s="5"/>
      <c r="J12" s="5"/>
      <c r="K12" s="5"/>
      <c r="L12" s="5"/>
      <c r="M12" s="5"/>
      <c r="N12" s="5"/>
      <c r="O12" s="5"/>
      <c r="P12" s="5"/>
    </row>
    <row r="13" spans="1:16" ht="27.75" hidden="1" customHeight="1" x14ac:dyDescent="0.25">
      <c r="A13" s="223" t="s">
        <v>2037</v>
      </c>
      <c r="B13" s="396" t="s">
        <v>2038</v>
      </c>
      <c r="C13" s="397"/>
      <c r="D13" s="5"/>
      <c r="E13" s="5"/>
      <c r="F13" s="5"/>
      <c r="G13" s="5"/>
      <c r="H13" s="5"/>
      <c r="I13" s="5"/>
      <c r="J13" s="5"/>
      <c r="K13" s="5"/>
      <c r="L13" s="5"/>
      <c r="M13" s="5"/>
      <c r="N13" s="5"/>
      <c r="O13" s="5"/>
      <c r="P13" s="5"/>
    </row>
    <row r="14" spans="1:16" ht="45.75" hidden="1" customHeight="1" x14ac:dyDescent="0.25">
      <c r="A14" s="223" t="s">
        <v>2039</v>
      </c>
      <c r="B14" s="396" t="s">
        <v>2040</v>
      </c>
      <c r="C14" s="397"/>
      <c r="D14" s="5"/>
      <c r="E14" s="5"/>
      <c r="F14" s="5"/>
      <c r="G14" s="5"/>
      <c r="H14" s="5"/>
      <c r="I14" s="5"/>
      <c r="J14" s="5"/>
      <c r="K14" s="5"/>
      <c r="L14" s="5"/>
      <c r="M14" s="5"/>
      <c r="N14" s="5"/>
      <c r="O14" s="5"/>
      <c r="P14" s="5"/>
    </row>
    <row r="15" spans="1:16" ht="45.75" hidden="1" customHeight="1" x14ac:dyDescent="0.25">
      <c r="A15" s="223" t="s">
        <v>2041</v>
      </c>
      <c r="B15" s="396" t="s">
        <v>2042</v>
      </c>
      <c r="C15" s="397"/>
      <c r="D15" s="5"/>
      <c r="E15" s="5"/>
      <c r="F15" s="5"/>
      <c r="G15" s="5"/>
      <c r="H15" s="5"/>
      <c r="I15" s="5"/>
      <c r="J15" s="5"/>
      <c r="K15" s="5"/>
      <c r="L15" s="5"/>
      <c r="M15" s="5"/>
      <c r="N15" s="5"/>
      <c r="O15" s="5"/>
      <c r="P15" s="5"/>
    </row>
    <row r="16" spans="1:16" ht="51" hidden="1" customHeight="1" x14ac:dyDescent="0.25">
      <c r="A16" s="223" t="s">
        <v>2043</v>
      </c>
      <c r="B16" s="396" t="s">
        <v>2044</v>
      </c>
      <c r="C16" s="397"/>
      <c r="D16" s="5"/>
      <c r="E16" s="5"/>
      <c r="F16" s="5"/>
      <c r="G16" s="5"/>
      <c r="H16" s="5"/>
      <c r="I16" s="5"/>
      <c r="J16" s="5"/>
      <c r="K16" s="5"/>
      <c r="L16" s="5"/>
      <c r="M16" s="5"/>
      <c r="N16" s="5"/>
      <c r="O16" s="5"/>
      <c r="P16" s="5"/>
    </row>
    <row r="17" spans="1:16" ht="27.75" hidden="1" customHeight="1" x14ac:dyDescent="0.25">
      <c r="A17" s="223" t="s">
        <v>2045</v>
      </c>
      <c r="B17" s="396" t="s">
        <v>2046</v>
      </c>
      <c r="C17" s="397"/>
      <c r="D17" s="5"/>
      <c r="E17" s="5"/>
      <c r="F17" s="5"/>
      <c r="G17" s="5"/>
      <c r="H17" s="5"/>
      <c r="I17" s="5"/>
      <c r="J17" s="5"/>
      <c r="K17" s="5"/>
      <c r="L17" s="5"/>
      <c r="M17" s="5"/>
      <c r="N17" s="5"/>
      <c r="O17" s="5"/>
      <c r="P17" s="5"/>
    </row>
    <row r="18" spans="1:16" ht="27.75" hidden="1" customHeight="1" x14ac:dyDescent="0.25">
      <c r="A18" s="223" t="s">
        <v>2047</v>
      </c>
      <c r="B18" s="396" t="s">
        <v>2048</v>
      </c>
      <c r="C18" s="397"/>
      <c r="D18" s="5"/>
      <c r="E18" s="5"/>
      <c r="F18" s="5"/>
      <c r="G18" s="5"/>
      <c r="H18" s="5"/>
      <c r="I18" s="5"/>
      <c r="J18" s="5"/>
      <c r="K18" s="5"/>
      <c r="L18" s="5"/>
      <c r="M18" s="5"/>
      <c r="N18" s="5"/>
      <c r="O18" s="5"/>
      <c r="P18" s="5"/>
    </row>
    <row r="19" spans="1:16" ht="45" hidden="1" customHeight="1" x14ac:dyDescent="0.25">
      <c r="A19" s="223" t="s">
        <v>2047</v>
      </c>
      <c r="B19" s="396" t="s">
        <v>2049</v>
      </c>
      <c r="C19" s="397"/>
      <c r="D19" s="5"/>
      <c r="E19" s="5"/>
      <c r="F19" s="5"/>
      <c r="G19" s="5"/>
      <c r="H19" s="5"/>
      <c r="I19" s="5"/>
      <c r="J19" s="5"/>
      <c r="K19" s="5"/>
      <c r="L19" s="5"/>
      <c r="M19" s="5"/>
      <c r="N19" s="5"/>
      <c r="O19" s="5"/>
      <c r="P19" s="5"/>
    </row>
    <row r="20" spans="1:16" ht="45" hidden="1" customHeight="1" x14ac:dyDescent="0.25">
      <c r="A20" s="223" t="s">
        <v>2050</v>
      </c>
      <c r="B20" s="396" t="s">
        <v>2051</v>
      </c>
      <c r="C20" s="397"/>
      <c r="D20" s="5"/>
      <c r="E20" s="5"/>
      <c r="F20" s="5"/>
      <c r="G20" s="5"/>
      <c r="H20" s="5"/>
      <c r="I20" s="5"/>
      <c r="J20" s="5"/>
      <c r="K20" s="5"/>
      <c r="L20" s="5"/>
      <c r="M20" s="5"/>
      <c r="N20" s="5"/>
      <c r="O20" s="5"/>
      <c r="P20" s="5"/>
    </row>
    <row r="21" spans="1:16" ht="30" hidden="1" customHeight="1" x14ac:dyDescent="0.25">
      <c r="A21" s="223" t="s">
        <v>2052</v>
      </c>
      <c r="B21" s="396" t="s">
        <v>2053</v>
      </c>
      <c r="C21" s="397"/>
      <c r="D21" s="5"/>
      <c r="E21" s="5"/>
      <c r="F21" s="5"/>
      <c r="G21" s="5"/>
      <c r="H21" s="5"/>
      <c r="I21" s="5"/>
      <c r="J21" s="5"/>
      <c r="K21" s="5"/>
      <c r="L21" s="5"/>
      <c r="M21" s="5"/>
      <c r="N21" s="5"/>
      <c r="O21" s="5"/>
      <c r="P21" s="5"/>
    </row>
    <row r="22" spans="1:16" ht="30" hidden="1" customHeight="1" x14ac:dyDescent="0.25">
      <c r="A22" s="223" t="s">
        <v>2054</v>
      </c>
      <c r="B22" s="396" t="s">
        <v>2055</v>
      </c>
      <c r="C22" s="397"/>
      <c r="D22" s="5"/>
      <c r="E22" s="5"/>
      <c r="F22" s="5"/>
      <c r="G22" s="5"/>
      <c r="H22" s="5"/>
      <c r="I22" s="5"/>
      <c r="J22" s="5"/>
      <c r="K22" s="5"/>
      <c r="L22" s="5"/>
      <c r="M22" s="5"/>
      <c r="N22" s="5"/>
      <c r="O22" s="5"/>
      <c r="P22" s="5"/>
    </row>
    <row r="23" spans="1:16" ht="30" hidden="1" customHeight="1" x14ac:dyDescent="0.25">
      <c r="A23" s="223" t="s">
        <v>2056</v>
      </c>
      <c r="B23" s="396" t="s">
        <v>2057</v>
      </c>
      <c r="C23" s="397"/>
      <c r="D23" s="5"/>
      <c r="E23" s="5"/>
      <c r="F23" s="5"/>
      <c r="G23" s="5"/>
      <c r="H23" s="5"/>
      <c r="I23" s="5"/>
      <c r="J23" s="5"/>
      <c r="K23" s="5"/>
      <c r="L23" s="5"/>
      <c r="M23" s="5"/>
      <c r="N23" s="5"/>
      <c r="O23" s="5"/>
      <c r="P23" s="5"/>
    </row>
    <row r="24" spans="1:16" ht="30" hidden="1" customHeight="1" x14ac:dyDescent="0.25">
      <c r="A24" s="223" t="s">
        <v>2058</v>
      </c>
      <c r="B24" s="396" t="s">
        <v>2059</v>
      </c>
      <c r="C24" s="397"/>
      <c r="D24" s="5"/>
      <c r="E24" s="5"/>
      <c r="F24" s="5"/>
      <c r="G24" s="5"/>
      <c r="H24" s="5"/>
      <c r="I24" s="5"/>
      <c r="J24" s="5"/>
      <c r="K24" s="5"/>
      <c r="L24" s="5"/>
      <c r="M24" s="5"/>
      <c r="N24" s="5"/>
      <c r="O24" s="5"/>
      <c r="P24" s="5"/>
    </row>
    <row r="25" spans="1:16" ht="30" hidden="1" customHeight="1" x14ac:dyDescent="0.25">
      <c r="A25" s="223" t="s">
        <v>2060</v>
      </c>
      <c r="B25" s="396" t="s">
        <v>2061</v>
      </c>
      <c r="C25" s="397"/>
      <c r="D25" s="5"/>
      <c r="E25" s="5"/>
      <c r="F25" s="5"/>
      <c r="G25" s="5"/>
      <c r="H25" s="5"/>
      <c r="I25" s="5"/>
      <c r="J25" s="5"/>
      <c r="K25" s="5"/>
      <c r="L25" s="5"/>
      <c r="M25" s="5"/>
      <c r="N25" s="5"/>
      <c r="O25" s="5"/>
      <c r="P25" s="5"/>
    </row>
    <row r="26" spans="1:16" ht="30" hidden="1" customHeight="1" x14ac:dyDescent="0.25">
      <c r="A26" s="223" t="s">
        <v>2062</v>
      </c>
      <c r="B26" s="396" t="s">
        <v>2063</v>
      </c>
      <c r="C26" s="397"/>
      <c r="D26" s="5"/>
      <c r="E26" s="5"/>
      <c r="F26" s="5"/>
      <c r="G26" s="5"/>
      <c r="H26" s="5"/>
      <c r="I26" s="5"/>
      <c r="J26" s="5"/>
      <c r="K26" s="5"/>
      <c r="L26" s="5"/>
      <c r="M26" s="5"/>
      <c r="N26" s="5"/>
      <c r="O26" s="5"/>
      <c r="P26" s="5"/>
    </row>
    <row r="27" spans="1:16" ht="70.5" hidden="1" customHeight="1" x14ac:dyDescent="0.25">
      <c r="A27" s="223" t="s">
        <v>2064</v>
      </c>
      <c r="B27" s="396" t="s">
        <v>2065</v>
      </c>
      <c r="C27" s="397"/>
      <c r="D27" s="5"/>
      <c r="E27" s="5"/>
      <c r="F27" s="5"/>
      <c r="G27" s="5"/>
      <c r="H27" s="5"/>
      <c r="I27" s="5"/>
      <c r="J27" s="5"/>
      <c r="K27" s="5"/>
      <c r="L27" s="5"/>
      <c r="M27" s="5"/>
      <c r="N27" s="5"/>
      <c r="O27" s="5"/>
      <c r="P27" s="5"/>
    </row>
    <row r="28" spans="1:16" ht="48" hidden="1" customHeight="1" x14ac:dyDescent="0.25">
      <c r="A28" s="223" t="s">
        <v>2066</v>
      </c>
      <c r="B28" s="396" t="s">
        <v>2067</v>
      </c>
      <c r="C28" s="397"/>
      <c r="D28" s="5"/>
      <c r="E28" s="5"/>
      <c r="F28" s="5"/>
      <c r="G28" s="5"/>
      <c r="H28" s="5"/>
      <c r="I28" s="5"/>
      <c r="J28" s="5"/>
      <c r="K28" s="5"/>
      <c r="L28" s="5"/>
      <c r="M28" s="5"/>
      <c r="N28" s="5"/>
      <c r="O28" s="5"/>
      <c r="P28" s="5"/>
    </row>
    <row r="29" spans="1:16" ht="100.5" hidden="1" customHeight="1" x14ac:dyDescent="0.25">
      <c r="A29" s="223" t="s">
        <v>2068</v>
      </c>
      <c r="B29" s="396" t="s">
        <v>2069</v>
      </c>
      <c r="C29" s="397"/>
      <c r="D29" s="5"/>
      <c r="E29" s="5"/>
      <c r="F29" s="5"/>
      <c r="G29" s="5"/>
      <c r="H29" s="5"/>
      <c r="I29" s="5"/>
      <c r="J29" s="5"/>
      <c r="K29" s="5"/>
      <c r="L29" s="5"/>
      <c r="M29" s="5"/>
      <c r="N29" s="5"/>
      <c r="O29" s="5"/>
      <c r="P29" s="5"/>
    </row>
    <row r="30" spans="1:16" ht="45" hidden="1" customHeight="1" x14ac:dyDescent="0.25">
      <c r="A30" s="223" t="s">
        <v>2070</v>
      </c>
      <c r="B30" s="396" t="s">
        <v>2071</v>
      </c>
      <c r="C30" s="397"/>
      <c r="D30" s="5"/>
      <c r="E30" s="5"/>
      <c r="F30" s="5"/>
      <c r="G30" s="5"/>
      <c r="H30" s="5"/>
      <c r="I30" s="5"/>
      <c r="J30" s="5"/>
      <c r="K30" s="5"/>
      <c r="L30" s="5"/>
      <c r="M30" s="5"/>
      <c r="N30" s="5"/>
      <c r="O30" s="5"/>
      <c r="P30" s="5"/>
    </row>
    <row r="31" spans="1:16" ht="45" hidden="1" customHeight="1" x14ac:dyDescent="0.25">
      <c r="A31" s="223" t="s">
        <v>2072</v>
      </c>
      <c r="B31" s="396" t="s">
        <v>2073</v>
      </c>
      <c r="C31" s="397"/>
      <c r="D31" s="5"/>
      <c r="E31" s="5"/>
      <c r="F31" s="5"/>
      <c r="G31" s="5"/>
      <c r="H31" s="5"/>
      <c r="I31" s="5"/>
      <c r="J31" s="5"/>
      <c r="K31" s="5"/>
      <c r="L31" s="5"/>
      <c r="M31" s="5"/>
      <c r="N31" s="5"/>
      <c r="O31" s="5"/>
      <c r="P31" s="5"/>
    </row>
    <row r="32" spans="1:16" ht="45" hidden="1" customHeight="1" x14ac:dyDescent="0.25">
      <c r="A32" s="223" t="s">
        <v>2074</v>
      </c>
      <c r="B32" s="396" t="s">
        <v>2075</v>
      </c>
      <c r="C32" s="397"/>
      <c r="D32" s="5"/>
      <c r="E32" s="5"/>
      <c r="F32" s="5"/>
      <c r="G32" s="5"/>
      <c r="H32" s="5"/>
      <c r="I32" s="5"/>
      <c r="J32" s="5"/>
      <c r="K32" s="5"/>
      <c r="L32" s="5"/>
      <c r="M32" s="5"/>
      <c r="N32" s="5"/>
      <c r="O32" s="5"/>
      <c r="P32" s="5"/>
    </row>
    <row r="33" spans="1:16" ht="72" hidden="1" customHeight="1" x14ac:dyDescent="0.25">
      <c r="A33" s="223" t="s">
        <v>2076</v>
      </c>
      <c r="B33" s="396" t="s">
        <v>2077</v>
      </c>
      <c r="C33" s="397"/>
      <c r="D33" s="5"/>
      <c r="E33" s="5"/>
      <c r="F33" s="5"/>
      <c r="G33" s="5"/>
      <c r="H33" s="5"/>
      <c r="I33" s="5"/>
      <c r="J33" s="5"/>
      <c r="K33" s="5"/>
      <c r="L33" s="5"/>
      <c r="M33" s="5"/>
      <c r="N33" s="5"/>
      <c r="O33" s="5"/>
      <c r="P33" s="5"/>
    </row>
    <row r="34" spans="1:16" ht="79.5" hidden="1" customHeight="1" x14ac:dyDescent="0.25">
      <c r="A34" s="223" t="s">
        <v>2078</v>
      </c>
      <c r="B34" s="396" t="s">
        <v>2079</v>
      </c>
      <c r="C34" s="397"/>
      <c r="D34" s="5"/>
      <c r="E34" s="5"/>
      <c r="F34" s="5"/>
      <c r="G34" s="5"/>
      <c r="H34" s="5"/>
      <c r="I34" s="5"/>
      <c r="J34" s="5"/>
      <c r="K34" s="5"/>
      <c r="L34" s="5"/>
      <c r="M34" s="5"/>
      <c r="N34" s="5"/>
      <c r="O34" s="5"/>
      <c r="P34" s="5"/>
    </row>
    <row r="35" spans="1:16" ht="70.5" hidden="1" customHeight="1" x14ac:dyDescent="0.25">
      <c r="A35" s="223" t="s">
        <v>2080</v>
      </c>
      <c r="B35" s="396" t="s">
        <v>2081</v>
      </c>
      <c r="C35" s="397"/>
      <c r="D35" s="5"/>
      <c r="E35" s="5"/>
      <c r="F35" s="5"/>
      <c r="G35" s="5"/>
      <c r="H35" s="5"/>
      <c r="I35" s="5"/>
      <c r="J35" s="5"/>
      <c r="K35" s="5"/>
      <c r="L35" s="5"/>
      <c r="M35" s="5"/>
      <c r="N35" s="5"/>
      <c r="O35" s="5"/>
      <c r="P35" s="5"/>
    </row>
    <row r="36" spans="1:16" ht="45.75" hidden="1" customHeight="1" x14ac:dyDescent="0.25">
      <c r="A36" s="223" t="s">
        <v>2082</v>
      </c>
      <c r="B36" s="396" t="s">
        <v>2083</v>
      </c>
      <c r="C36" s="397"/>
      <c r="D36" s="5"/>
      <c r="E36" s="5"/>
      <c r="F36" s="5"/>
      <c r="G36" s="5"/>
      <c r="H36" s="5"/>
      <c r="I36" s="5"/>
      <c r="J36" s="5"/>
      <c r="K36" s="5"/>
      <c r="L36" s="5"/>
      <c r="M36" s="5"/>
      <c r="N36" s="5"/>
      <c r="O36" s="5"/>
      <c r="P36" s="5"/>
    </row>
    <row r="37" spans="1:16" ht="54.75" hidden="1" customHeight="1" x14ac:dyDescent="0.25">
      <c r="A37" s="223" t="s">
        <v>2084</v>
      </c>
      <c r="B37" s="396" t="s">
        <v>2085</v>
      </c>
      <c r="C37" s="397"/>
      <c r="D37" s="5"/>
      <c r="E37" s="5"/>
      <c r="F37" s="5"/>
      <c r="G37" s="5"/>
      <c r="H37" s="5"/>
      <c r="I37" s="5"/>
      <c r="J37" s="5"/>
      <c r="K37" s="5"/>
      <c r="L37" s="5"/>
      <c r="M37" s="5"/>
      <c r="N37" s="5"/>
      <c r="O37" s="5"/>
      <c r="P37" s="5"/>
    </row>
    <row r="38" spans="1:16" ht="37.5" hidden="1" customHeight="1" x14ac:dyDescent="0.25">
      <c r="A38" s="223" t="s">
        <v>2086</v>
      </c>
      <c r="B38" s="396" t="s">
        <v>2087</v>
      </c>
      <c r="C38" s="397"/>
      <c r="D38" s="5"/>
      <c r="E38" s="5"/>
      <c r="F38" s="5"/>
      <c r="G38" s="5"/>
      <c r="H38" s="5"/>
      <c r="I38" s="5"/>
      <c r="J38" s="5"/>
      <c r="K38" s="5"/>
      <c r="L38" s="5"/>
      <c r="M38" s="5"/>
      <c r="N38" s="5"/>
      <c r="O38" s="5"/>
      <c r="P38" s="5"/>
    </row>
    <row r="39" spans="1:16" ht="61.5" hidden="1" customHeight="1" x14ac:dyDescent="0.25">
      <c r="A39" s="223" t="s">
        <v>2088</v>
      </c>
      <c r="B39" s="396" t="s">
        <v>2089</v>
      </c>
      <c r="C39" s="397"/>
      <c r="D39" s="5"/>
      <c r="E39" s="5"/>
      <c r="F39" s="5"/>
      <c r="G39" s="5"/>
      <c r="H39" s="5"/>
      <c r="I39" s="5"/>
      <c r="J39" s="5"/>
      <c r="K39" s="5"/>
      <c r="L39" s="5"/>
      <c r="M39" s="5"/>
      <c r="N39" s="5"/>
      <c r="O39" s="5"/>
      <c r="P39" s="5"/>
    </row>
    <row r="40" spans="1:16" ht="53.25" hidden="1" customHeight="1" x14ac:dyDescent="0.25">
      <c r="A40" s="223" t="s">
        <v>2090</v>
      </c>
      <c r="B40" s="396" t="s">
        <v>2091</v>
      </c>
      <c r="C40" s="397"/>
      <c r="D40" s="5"/>
      <c r="E40" s="5"/>
      <c r="F40" s="5"/>
      <c r="G40" s="5"/>
      <c r="H40" s="5"/>
      <c r="I40" s="5"/>
      <c r="J40" s="5"/>
      <c r="K40" s="5"/>
      <c r="L40" s="5"/>
      <c r="M40" s="5"/>
      <c r="N40" s="5"/>
      <c r="O40" s="5"/>
      <c r="P40" s="5"/>
    </row>
    <row r="41" spans="1:16" ht="73.5" hidden="1" customHeight="1" x14ac:dyDescent="0.25">
      <c r="A41" s="223" t="s">
        <v>2092</v>
      </c>
      <c r="B41" s="396" t="s">
        <v>2093</v>
      </c>
      <c r="C41" s="397"/>
      <c r="D41" s="5"/>
      <c r="E41" s="5"/>
      <c r="F41" s="5"/>
      <c r="G41" s="5"/>
      <c r="H41" s="5"/>
      <c r="I41" s="5"/>
      <c r="J41" s="5"/>
      <c r="K41" s="5"/>
      <c r="L41" s="5"/>
      <c r="M41" s="5"/>
      <c r="N41" s="5"/>
      <c r="O41" s="5"/>
      <c r="P41" s="5"/>
    </row>
    <row r="42" spans="1:16" ht="57.75" hidden="1" customHeight="1" x14ac:dyDescent="0.25">
      <c r="A42" s="223" t="s">
        <v>2094</v>
      </c>
      <c r="B42" s="396" t="s">
        <v>2095</v>
      </c>
      <c r="C42" s="397"/>
      <c r="D42" s="5"/>
      <c r="E42" s="5"/>
      <c r="F42" s="5"/>
      <c r="G42" s="5"/>
      <c r="H42" s="5"/>
      <c r="I42" s="5"/>
      <c r="J42" s="5"/>
      <c r="K42" s="5"/>
      <c r="L42" s="5"/>
      <c r="M42" s="5"/>
      <c r="N42" s="5"/>
      <c r="O42" s="5"/>
      <c r="P42" s="5"/>
    </row>
    <row r="43" spans="1:16" ht="84" hidden="1" customHeight="1" x14ac:dyDescent="0.25">
      <c r="A43" s="223" t="s">
        <v>2096</v>
      </c>
      <c r="B43" s="396" t="s">
        <v>2097</v>
      </c>
      <c r="C43" s="397"/>
      <c r="D43" s="5"/>
      <c r="E43" s="5"/>
      <c r="F43" s="5"/>
      <c r="G43" s="5"/>
      <c r="H43" s="5"/>
      <c r="I43" s="5"/>
      <c r="J43" s="5"/>
      <c r="K43" s="5"/>
      <c r="L43" s="5"/>
      <c r="M43" s="5"/>
      <c r="N43" s="5"/>
      <c r="O43" s="5"/>
      <c r="P43" s="5"/>
    </row>
    <row r="44" spans="1:16" ht="48" hidden="1" customHeight="1" x14ac:dyDescent="0.25">
      <c r="A44" s="223" t="s">
        <v>2098</v>
      </c>
      <c r="B44" s="396" t="s">
        <v>2099</v>
      </c>
      <c r="C44" s="397"/>
      <c r="D44" s="5"/>
      <c r="E44" s="5"/>
      <c r="F44" s="5"/>
      <c r="G44" s="5"/>
      <c r="H44" s="5"/>
      <c r="I44" s="5"/>
      <c r="J44" s="5"/>
      <c r="K44" s="5"/>
      <c r="L44" s="5"/>
      <c r="M44" s="5"/>
      <c r="N44" s="5"/>
      <c r="O44" s="5"/>
      <c r="P44" s="5"/>
    </row>
    <row r="45" spans="1:16" ht="57" hidden="1" customHeight="1" x14ac:dyDescent="0.25">
      <c r="A45" s="223" t="s">
        <v>2100</v>
      </c>
      <c r="B45" s="396" t="s">
        <v>2101</v>
      </c>
      <c r="C45" s="397"/>
      <c r="D45" s="5"/>
      <c r="E45" s="5"/>
      <c r="F45" s="5"/>
      <c r="G45" s="5"/>
      <c r="H45" s="5"/>
      <c r="I45" s="5"/>
      <c r="J45" s="5"/>
      <c r="K45" s="5"/>
      <c r="L45" s="5"/>
      <c r="M45" s="5"/>
      <c r="N45" s="5"/>
      <c r="O45" s="5"/>
      <c r="P45" s="5"/>
    </row>
    <row r="46" spans="1:16" ht="73.5" hidden="1" customHeight="1" x14ac:dyDescent="0.25">
      <c r="A46" s="223" t="s">
        <v>2102</v>
      </c>
      <c r="B46" s="407" t="s">
        <v>2103</v>
      </c>
      <c r="C46" s="397"/>
      <c r="D46" s="5"/>
      <c r="E46" s="5"/>
      <c r="F46" s="5"/>
      <c r="G46" s="5"/>
      <c r="H46" s="5"/>
      <c r="I46" s="5"/>
      <c r="J46" s="5"/>
      <c r="K46" s="5"/>
      <c r="L46" s="5"/>
      <c r="M46" s="5"/>
      <c r="N46" s="5"/>
      <c r="O46" s="5"/>
      <c r="P46" s="5"/>
    </row>
    <row r="47" spans="1:16" ht="66" hidden="1" customHeight="1" x14ac:dyDescent="0.25">
      <c r="A47" s="39" t="s">
        <v>2104</v>
      </c>
      <c r="B47" s="408" t="s">
        <v>2105</v>
      </c>
      <c r="C47" s="408"/>
      <c r="D47" s="5"/>
      <c r="E47" s="5"/>
      <c r="F47" s="5"/>
      <c r="G47" s="5"/>
      <c r="H47" s="5"/>
      <c r="I47" s="5"/>
      <c r="J47" s="5"/>
      <c r="K47" s="5"/>
      <c r="L47" s="5"/>
      <c r="M47" s="5"/>
      <c r="N47" s="5"/>
      <c r="O47" s="5"/>
      <c r="P47" s="5"/>
    </row>
    <row r="48" spans="1:16" ht="123.75" customHeight="1" x14ac:dyDescent="0.25">
      <c r="A48" s="202" t="s">
        <v>2106</v>
      </c>
      <c r="B48" s="406" t="s">
        <v>2107</v>
      </c>
      <c r="C48" s="405"/>
      <c r="D48" s="5"/>
      <c r="E48" s="5"/>
      <c r="F48" s="5"/>
      <c r="G48" s="5"/>
      <c r="H48" s="5"/>
      <c r="I48" s="5"/>
      <c r="J48" s="5"/>
      <c r="K48" s="5"/>
      <c r="L48" s="5"/>
      <c r="M48" s="5"/>
      <c r="N48" s="5"/>
      <c r="O48" s="5"/>
      <c r="P48" s="5"/>
    </row>
    <row r="49" spans="1:16" ht="34.5" customHeight="1" x14ac:dyDescent="0.25">
      <c r="A49" s="202" t="s">
        <v>2108</v>
      </c>
      <c r="B49" s="404" t="s">
        <v>2109</v>
      </c>
      <c r="C49" s="405"/>
      <c r="D49" s="5"/>
      <c r="E49" s="5"/>
      <c r="F49" s="5"/>
      <c r="G49" s="5"/>
      <c r="H49" s="5"/>
      <c r="I49" s="5"/>
      <c r="J49" s="5"/>
      <c r="K49" s="5"/>
      <c r="L49" s="5"/>
      <c r="M49" s="5"/>
      <c r="N49" s="5"/>
      <c r="O49" s="5"/>
      <c r="P49" s="5"/>
    </row>
    <row r="50" spans="1:16" ht="34.5" customHeight="1" x14ac:dyDescent="0.25">
      <c r="A50" s="202" t="s">
        <v>2110</v>
      </c>
      <c r="B50" s="404" t="s">
        <v>2111</v>
      </c>
      <c r="C50" s="405"/>
      <c r="D50" s="5"/>
      <c r="E50" s="5"/>
      <c r="F50" s="5"/>
      <c r="G50" s="5"/>
      <c r="H50" s="5"/>
      <c r="I50" s="5"/>
      <c r="J50" s="5"/>
      <c r="K50" s="5"/>
      <c r="L50" s="5"/>
      <c r="M50" s="5"/>
      <c r="N50" s="5"/>
      <c r="O50" s="5"/>
      <c r="P50" s="5"/>
    </row>
    <row r="51" spans="1:16" ht="31.5" customHeight="1" x14ac:dyDescent="0.25">
      <c r="A51" s="224" t="s">
        <v>2112</v>
      </c>
      <c r="B51" s="396" t="s">
        <v>2113</v>
      </c>
      <c r="C51" s="397"/>
      <c r="D51" s="5"/>
      <c r="E51" s="5"/>
      <c r="F51" s="5"/>
      <c r="G51" s="5"/>
      <c r="H51" s="5"/>
      <c r="I51" s="5"/>
      <c r="J51" s="5"/>
      <c r="K51" s="5"/>
      <c r="L51" s="5"/>
      <c r="M51" s="5"/>
      <c r="N51" s="5"/>
      <c r="O51" s="5"/>
      <c r="P51" s="5"/>
    </row>
    <row r="52" spans="1:16" ht="31.5" customHeight="1" x14ac:dyDescent="0.25">
      <c r="A52" s="224" t="s">
        <v>2114</v>
      </c>
      <c r="B52" s="396" t="s">
        <v>2115</v>
      </c>
      <c r="C52" s="397"/>
      <c r="D52" s="5"/>
      <c r="E52" s="5"/>
      <c r="F52" s="5"/>
      <c r="G52" s="5"/>
      <c r="H52" s="5"/>
      <c r="I52" s="5"/>
      <c r="J52" s="5"/>
      <c r="K52" s="5"/>
      <c r="L52" s="5"/>
      <c r="M52" s="5"/>
      <c r="N52" s="5"/>
      <c r="O52" s="5"/>
      <c r="P52" s="5"/>
    </row>
    <row r="53" spans="1:16" ht="31.5" customHeight="1" x14ac:dyDescent="0.25">
      <c r="A53" s="224" t="s">
        <v>2116</v>
      </c>
      <c r="B53" s="409" t="s">
        <v>2117</v>
      </c>
      <c r="C53" s="410"/>
      <c r="D53" s="5"/>
      <c r="E53" s="5"/>
      <c r="F53" s="5"/>
      <c r="G53" s="5"/>
      <c r="H53" s="5"/>
      <c r="I53" s="5"/>
      <c r="J53" s="5"/>
      <c r="K53" s="5"/>
      <c r="L53" s="5"/>
      <c r="M53" s="5"/>
      <c r="N53" s="5"/>
      <c r="O53" s="5"/>
      <c r="P53" s="5"/>
    </row>
    <row r="54" spans="1:16" ht="31.5" customHeight="1" x14ac:dyDescent="0.25">
      <c r="A54" s="224" t="s">
        <v>2118</v>
      </c>
      <c r="B54" s="409" t="s">
        <v>2119</v>
      </c>
      <c r="C54" s="410"/>
      <c r="D54" s="5"/>
      <c r="E54" s="5"/>
      <c r="F54" s="5"/>
      <c r="G54" s="5"/>
      <c r="H54" s="5"/>
      <c r="I54" s="5"/>
      <c r="J54" s="5"/>
      <c r="K54" s="5"/>
      <c r="L54" s="5"/>
      <c r="M54" s="5"/>
      <c r="N54" s="5"/>
      <c r="O54" s="5"/>
      <c r="P54" s="5"/>
    </row>
    <row r="55" spans="1:16" ht="54.6" customHeight="1" x14ac:dyDescent="0.25">
      <c r="A55" s="224" t="s">
        <v>2120</v>
      </c>
      <c r="B55" s="409" t="s">
        <v>2121</v>
      </c>
      <c r="C55" s="410"/>
      <c r="D55" s="5"/>
      <c r="E55" s="5"/>
      <c r="F55" s="5"/>
      <c r="G55" s="5"/>
      <c r="H55" s="5"/>
      <c r="I55" s="5"/>
      <c r="J55" s="5"/>
      <c r="K55" s="5"/>
      <c r="L55" s="5"/>
      <c r="M55" s="5"/>
      <c r="N55" s="5"/>
      <c r="O55" s="5"/>
      <c r="P55" s="5"/>
    </row>
    <row r="56" spans="1:16" ht="54.6" customHeight="1" x14ac:dyDescent="0.25">
      <c r="A56" s="224" t="s">
        <v>2122</v>
      </c>
      <c r="B56" s="409" t="s">
        <v>2123</v>
      </c>
      <c r="C56" s="410"/>
      <c r="D56" s="5"/>
      <c r="E56" s="5"/>
      <c r="F56" s="5"/>
      <c r="G56" s="5"/>
      <c r="H56" s="5"/>
      <c r="I56" s="5"/>
      <c r="J56" s="5"/>
      <c r="K56" s="5"/>
      <c r="L56" s="5"/>
      <c r="M56" s="5"/>
      <c r="N56" s="5"/>
      <c r="O56" s="5"/>
      <c r="P56" s="5"/>
    </row>
    <row r="57" spans="1:16" ht="54" customHeight="1" x14ac:dyDescent="0.25">
      <c r="A57" s="224" t="s">
        <v>2124</v>
      </c>
      <c r="B57" s="409" t="s">
        <v>2125</v>
      </c>
      <c r="C57" s="410"/>
      <c r="D57" s="5"/>
      <c r="E57" s="5"/>
      <c r="F57" s="5"/>
      <c r="G57" s="5"/>
      <c r="H57" s="5"/>
      <c r="I57" s="5"/>
      <c r="J57" s="5"/>
      <c r="K57" s="5"/>
      <c r="L57" s="5"/>
      <c r="M57" s="5"/>
      <c r="N57" s="5"/>
      <c r="O57" s="5"/>
      <c r="P57" s="5"/>
    </row>
    <row r="58" spans="1:16" ht="31.2" customHeight="1" x14ac:dyDescent="0.25">
      <c r="A58" s="270" t="s">
        <v>2126</v>
      </c>
      <c r="B58" s="402" t="s">
        <v>2127</v>
      </c>
      <c r="C58" s="403"/>
      <c r="D58" s="5"/>
      <c r="E58" s="5"/>
      <c r="F58" s="5"/>
      <c r="G58" s="5"/>
      <c r="H58" s="5"/>
      <c r="I58" s="5"/>
      <c r="J58" s="5"/>
      <c r="K58" s="5"/>
      <c r="L58" s="5"/>
      <c r="M58" s="5"/>
      <c r="N58" s="5"/>
      <c r="O58" s="5"/>
      <c r="P58" s="5"/>
    </row>
    <row r="59" spans="1:16" ht="46.5" customHeight="1" x14ac:dyDescent="0.25">
      <c r="A59" s="302" t="s">
        <v>2128</v>
      </c>
      <c r="B59" s="394" t="s">
        <v>2129</v>
      </c>
      <c r="C59" s="395"/>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3" zoomScale="85" zoomScaleNormal="85"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4" width="14.44140625" style="317" customWidth="1"/>
    <col min="25" max="16384" width="14.44140625" style="317"/>
  </cols>
  <sheetData>
    <row r="2" spans="1:23" ht="37.5" customHeight="1" x14ac:dyDescent="0.25">
      <c r="A2" s="333" t="s">
        <v>1969</v>
      </c>
      <c r="B2" s="334"/>
      <c r="C2" s="334"/>
      <c r="D2" s="334"/>
      <c r="E2" s="334"/>
      <c r="F2" s="334"/>
      <c r="G2" s="334"/>
      <c r="H2" s="334"/>
      <c r="I2" s="33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35" t="s">
        <v>1971</v>
      </c>
      <c r="B4" s="336"/>
      <c r="C4" s="336"/>
      <c r="D4" s="336"/>
      <c r="E4" s="336"/>
      <c r="F4" s="336"/>
      <c r="G4" s="336"/>
      <c r="H4" s="336"/>
      <c r="I4" s="33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18643</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64" t="s">
        <v>1975</v>
      </c>
      <c r="F7" s="337" t="s">
        <v>1976</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64"/>
      <c r="F8" s="339" t="s">
        <v>1979</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64"/>
      <c r="F9" s="331" t="s">
        <v>1980</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5"/>
      <c r="E10" s="364"/>
      <c r="F10" s="339" t="s">
        <v>1981</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5"/>
      <c r="E11" s="364"/>
      <c r="F11" s="329" t="s">
        <v>1982</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5"/>
      <c r="E12" s="364"/>
      <c r="F12" s="327" t="s">
        <v>1983</v>
      </c>
      <c r="G12" s="32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64"/>
      <c r="F13" s="361" t="s">
        <v>1987</v>
      </c>
      <c r="G13" s="362"/>
      <c r="H13" s="36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5">
      <c r="A17" s="341" t="s">
        <v>1976</v>
      </c>
      <c r="B17" s="360" t="str">
        <f>'PR-RAS'!B6</f>
        <v>PRIHODI POSLOVANJA (šifre 61+62+63+64+65+66+67+68)</v>
      </c>
      <c r="C17" s="356"/>
      <c r="D17" s="356"/>
      <c r="E17" s="356"/>
      <c r="F17" s="357"/>
      <c r="G17" s="28" t="str">
        <f>'PR-RAS'!C6</f>
        <v>6</v>
      </c>
      <c r="H17" s="275">
        <f>'PR-RAS'!D6</f>
        <v>1762915.45</v>
      </c>
      <c r="I17" s="275">
        <f>'PR-RAS'!E6</f>
        <v>1940095.37</v>
      </c>
      <c r="J17" s="5"/>
      <c r="K17" s="5"/>
      <c r="L17" s="5"/>
      <c r="M17" s="5"/>
      <c r="N17" s="5"/>
      <c r="O17" s="5"/>
      <c r="P17" s="5"/>
      <c r="Q17" s="5"/>
      <c r="R17" s="5"/>
      <c r="S17" s="5"/>
      <c r="T17" s="5"/>
      <c r="U17" s="5"/>
      <c r="V17" s="5"/>
      <c r="W17" s="5"/>
    </row>
    <row r="18" spans="1:23" ht="12.75" customHeight="1" x14ac:dyDescent="0.25">
      <c r="A18" s="342"/>
      <c r="B18" s="349" t="str">
        <f>'PR-RAS'!B152</f>
        <v xml:space="preserve">RASHODI POSLOVANJA (šifre 31+32+34+35+36+37+38) </v>
      </c>
      <c r="C18" s="350"/>
      <c r="D18" s="350"/>
      <c r="E18" s="350"/>
      <c r="F18" s="351"/>
      <c r="G18" s="29" t="str">
        <f>'PR-RAS'!C152</f>
        <v>3</v>
      </c>
      <c r="H18" s="275">
        <f>'PR-RAS'!D152</f>
        <v>1682682.77</v>
      </c>
      <c r="I18" s="275">
        <f>'PR-RAS'!E152</f>
        <v>2085004.06</v>
      </c>
      <c r="J18" s="5"/>
      <c r="K18" s="5"/>
      <c r="L18" s="5"/>
      <c r="M18" s="5"/>
      <c r="N18" s="5"/>
      <c r="O18" s="5"/>
      <c r="P18" s="5"/>
      <c r="Q18" s="5"/>
      <c r="R18" s="5"/>
      <c r="S18" s="5"/>
      <c r="T18" s="5"/>
      <c r="U18" s="5"/>
      <c r="V18" s="5"/>
      <c r="W18" s="5"/>
    </row>
    <row r="19" spans="1:23" ht="12.75" customHeight="1" x14ac:dyDescent="0.25">
      <c r="A19" s="342"/>
      <c r="B19" s="349" t="str">
        <f>'PR-RAS'!B649</f>
        <v>Višak prihoda i primitaka raspoloživ u sljedećem razdoblju (šifre X005 + '9221-9222' - Y005 - '9222-9221')</v>
      </c>
      <c r="C19" s="350"/>
      <c r="D19" s="350"/>
      <c r="E19" s="350"/>
      <c r="F19" s="351"/>
      <c r="G19" s="29" t="str">
        <f>'PR-RAS'!C649</f>
        <v>X006</v>
      </c>
      <c r="H19" s="275">
        <f>'PR-RAS'!D649</f>
        <v>160738.36999999994</v>
      </c>
      <c r="I19" s="275">
        <f>'PR-RAS'!E649</f>
        <v>0</v>
      </c>
      <c r="J19" s="5"/>
      <c r="K19" s="5"/>
      <c r="L19" s="5"/>
      <c r="M19" s="5"/>
      <c r="N19" s="5"/>
      <c r="O19" s="5"/>
      <c r="P19" s="5"/>
      <c r="Q19" s="5"/>
      <c r="R19" s="5"/>
      <c r="S19" s="5"/>
      <c r="T19" s="5"/>
      <c r="U19" s="5"/>
      <c r="V19" s="5"/>
      <c r="W19" s="5"/>
    </row>
    <row r="20" spans="1:23" ht="12.75" customHeight="1" x14ac:dyDescent="0.25">
      <c r="A20" s="343"/>
      <c r="B20" s="352" t="str">
        <f>'PR-RAS'!B650</f>
        <v>Manjak prihoda i primitaka za pokriće u sljedećem razdoblju (šifre Y005 + '9222-9221' - X005 - '9221-9222' )</v>
      </c>
      <c r="C20" s="353"/>
      <c r="D20" s="353"/>
      <c r="E20" s="353"/>
      <c r="F20" s="354"/>
      <c r="G20" s="30" t="str">
        <f>'PR-RAS'!C650</f>
        <v>Y006</v>
      </c>
      <c r="H20" s="275">
        <f>'PR-RAS'!D650</f>
        <v>0</v>
      </c>
      <c r="I20" s="275">
        <f>'PR-RAS'!E650</f>
        <v>95530.009999999631</v>
      </c>
      <c r="J20" s="5"/>
      <c r="K20" s="5"/>
      <c r="L20" s="5"/>
      <c r="M20" s="5"/>
      <c r="N20" s="5"/>
      <c r="O20" s="5"/>
      <c r="P20" s="5"/>
      <c r="Q20" s="5"/>
      <c r="R20" s="5"/>
      <c r="S20" s="5"/>
      <c r="T20" s="5"/>
      <c r="U20" s="5"/>
      <c r="V20" s="5"/>
      <c r="W20" s="5"/>
    </row>
    <row r="21" spans="1:23" ht="29.25" customHeight="1" x14ac:dyDescent="0.25">
      <c r="A21" s="200" t="s">
        <v>1988</v>
      </c>
      <c r="B21" s="344" t="s">
        <v>8</v>
      </c>
      <c r="C21" s="345"/>
      <c r="D21" s="345"/>
      <c r="E21" s="345"/>
      <c r="F21" s="34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41" t="s">
        <v>1979</v>
      </c>
      <c r="B22" s="360" t="str">
        <f>BILANCA!B7</f>
        <v>Nefinancijska imovina (šifre 01+02+03+04+05+06)</v>
      </c>
      <c r="C22" s="356"/>
      <c r="D22" s="356"/>
      <c r="E22" s="356"/>
      <c r="F22" s="357"/>
      <c r="G22" s="126" t="str">
        <f>BILANCA!C7</f>
        <v>B002</v>
      </c>
      <c r="H22" s="275">
        <f>BILANCA!D7</f>
        <v>694075.23000000021</v>
      </c>
      <c r="I22" s="275">
        <f>BILANCA!E7</f>
        <v>732329.3400000002</v>
      </c>
      <c r="J22" s="5"/>
      <c r="K22" s="5"/>
      <c r="L22" s="5"/>
      <c r="M22" s="5"/>
      <c r="N22" s="5"/>
      <c r="O22" s="5"/>
      <c r="P22" s="5"/>
      <c r="Q22" s="5"/>
      <c r="R22" s="5"/>
      <c r="S22" s="5"/>
      <c r="T22" s="5"/>
      <c r="U22" s="5"/>
      <c r="V22" s="5"/>
      <c r="W22" s="5"/>
    </row>
    <row r="23" spans="1:23" ht="12.75" customHeight="1" x14ac:dyDescent="0.25">
      <c r="A23" s="342"/>
      <c r="B23" s="349" t="str">
        <f>BILANCA!B69</f>
        <v>Financijska imovina (šifre 11+12+13+14+15+16+17+19)</v>
      </c>
      <c r="C23" s="350"/>
      <c r="D23" s="350"/>
      <c r="E23" s="350"/>
      <c r="F23" s="351"/>
      <c r="G23" s="127" t="str">
        <f>BILANCA!C69</f>
        <v>1</v>
      </c>
      <c r="H23" s="275">
        <f>BILANCA!D69</f>
        <v>295961.39</v>
      </c>
      <c r="I23" s="275">
        <f>BILANCA!E69</f>
        <v>208913.56</v>
      </c>
      <c r="J23" s="5"/>
      <c r="K23" s="5"/>
      <c r="L23" s="5"/>
      <c r="M23" s="5"/>
      <c r="N23" s="5"/>
      <c r="O23" s="5"/>
      <c r="P23" s="5"/>
      <c r="Q23" s="5"/>
      <c r="R23" s="5"/>
      <c r="S23" s="5"/>
      <c r="T23" s="5"/>
      <c r="U23" s="5"/>
      <c r="V23" s="5"/>
      <c r="W23" s="5"/>
    </row>
    <row r="24" spans="1:23" ht="12.75" customHeight="1" x14ac:dyDescent="0.25">
      <c r="A24" s="342"/>
      <c r="B24" s="349" t="str">
        <f>BILANCA!B177</f>
        <v xml:space="preserve">Obveze (šifre 23+24+25+26+27+29) </v>
      </c>
      <c r="C24" s="350"/>
      <c r="D24" s="350"/>
      <c r="E24" s="350"/>
      <c r="F24" s="351"/>
      <c r="G24" s="127" t="str">
        <f>BILANCA!C177</f>
        <v>2</v>
      </c>
      <c r="H24" s="275">
        <f>BILANCA!D177</f>
        <v>134294.39999999999</v>
      </c>
      <c r="I24" s="275">
        <f>BILANCA!E177</f>
        <v>155941.31999999998</v>
      </c>
      <c r="J24" s="5"/>
      <c r="K24" s="5"/>
      <c r="L24" s="5"/>
      <c r="M24" s="5"/>
      <c r="N24" s="5"/>
      <c r="O24" s="5"/>
      <c r="P24" s="5"/>
      <c r="Q24" s="5"/>
      <c r="R24" s="5"/>
      <c r="S24" s="5"/>
      <c r="T24" s="5"/>
      <c r="U24" s="5"/>
      <c r="V24" s="5"/>
      <c r="W24" s="5"/>
    </row>
    <row r="25" spans="1:23" ht="12.75" customHeight="1" x14ac:dyDescent="0.25">
      <c r="A25" s="343"/>
      <c r="B25" s="352" t="str">
        <f>BILANCA!B251</f>
        <v>Vlastiti izvori (šifre 91 + 922 - 93 + 96 + 97)</v>
      </c>
      <c r="C25" s="353"/>
      <c r="D25" s="353"/>
      <c r="E25" s="353"/>
      <c r="F25" s="354"/>
      <c r="G25" s="128" t="str">
        <f>BILANCA!C251</f>
        <v>9</v>
      </c>
      <c r="H25" s="275">
        <f>BILANCA!D251</f>
        <v>855742.22</v>
      </c>
      <c r="I25" s="275">
        <f>BILANCA!E251</f>
        <v>785301.58</v>
      </c>
      <c r="J25" s="5"/>
      <c r="K25" s="5"/>
      <c r="L25" s="5"/>
      <c r="M25" s="5"/>
      <c r="N25" s="5"/>
      <c r="O25" s="5"/>
      <c r="P25" s="5"/>
      <c r="Q25" s="5"/>
      <c r="R25" s="5"/>
      <c r="S25" s="5"/>
      <c r="T25" s="5"/>
      <c r="U25" s="5"/>
      <c r="V25" s="5"/>
      <c r="W25" s="5"/>
    </row>
    <row r="26" spans="1:23" ht="48" x14ac:dyDescent="0.25">
      <c r="A26" s="200" t="s">
        <v>1988</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5">
      <c r="A27" s="341" t="s">
        <v>1991</v>
      </c>
      <c r="B27" s="360" t="str">
        <f>'RAS-funkcijski'!B5</f>
        <v>Opće javne usluge (šifre 011+012+013+014 do 018)</v>
      </c>
      <c r="C27" s="356"/>
      <c r="D27" s="356"/>
      <c r="E27" s="356"/>
      <c r="F27" s="35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2"/>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2"/>
      <c r="B30" s="349" t="str">
        <f>'RAS-funkcijski'!B114</f>
        <v>Obrazovanje (šifre 091+092+093+094+095+096+097+098)</v>
      </c>
      <c r="C30" s="350"/>
      <c r="D30" s="350"/>
      <c r="E30" s="350"/>
      <c r="F30" s="351"/>
      <c r="G30" s="127" t="str">
        <f>'RAS-funkcijski'!C114</f>
        <v>09</v>
      </c>
      <c r="H30" s="275">
        <f>'RAS-funkcijski'!D114</f>
        <v>1723752.95</v>
      </c>
      <c r="I30" s="275">
        <f>'RAS-funkcijski'!E114</f>
        <v>2160944.59</v>
      </c>
      <c r="J30" s="5"/>
      <c r="K30" s="5"/>
      <c r="L30" s="5"/>
      <c r="M30" s="5"/>
      <c r="N30" s="5"/>
      <c r="O30" s="5"/>
      <c r="P30" s="5"/>
      <c r="Q30" s="5"/>
      <c r="R30" s="5"/>
      <c r="S30" s="5"/>
      <c r="T30" s="5"/>
      <c r="U30" s="5"/>
      <c r="V30" s="5"/>
      <c r="W30" s="5"/>
    </row>
    <row r="31" spans="1:23" ht="12.75" customHeight="1" x14ac:dyDescent="0.25">
      <c r="A31" s="343"/>
      <c r="B31" s="352" t="str">
        <f>'RAS-funkcijski'!B141</f>
        <v>Kontrolni zbroj (šifre 01+02+03+04+05+06+07+08+09+10)</v>
      </c>
      <c r="C31" s="353"/>
      <c r="D31" s="353"/>
      <c r="E31" s="353"/>
      <c r="F31" s="354"/>
      <c r="G31" s="128" t="str">
        <f>'RAS-funkcijski'!C141</f>
        <v>R1</v>
      </c>
      <c r="H31" s="275">
        <f>'RAS-funkcijski'!D141</f>
        <v>1723752.95</v>
      </c>
      <c r="I31" s="275">
        <f>'RAS-funkcijski'!E141</f>
        <v>2160944.59</v>
      </c>
      <c r="J31" s="5"/>
      <c r="K31" s="5"/>
      <c r="L31" s="5"/>
      <c r="M31" s="5"/>
      <c r="N31" s="5"/>
      <c r="O31" s="5"/>
      <c r="P31" s="5"/>
      <c r="Q31" s="5"/>
      <c r="R31" s="5"/>
      <c r="S31" s="5"/>
      <c r="T31" s="5"/>
      <c r="U31" s="5"/>
      <c r="V31" s="5"/>
      <c r="W31" s="5"/>
    </row>
    <row r="32" spans="1:23" ht="29.25" customHeight="1" x14ac:dyDescent="0.25">
      <c r="A32" s="200" t="s">
        <v>1988</v>
      </c>
      <c r="B32" s="344" t="s">
        <v>8</v>
      </c>
      <c r="C32" s="345"/>
      <c r="D32" s="345"/>
      <c r="E32" s="345"/>
      <c r="F32" s="34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41" t="s">
        <v>1981</v>
      </c>
      <c r="B33" s="355" t="str">
        <f>'P-VRIO'!B5</f>
        <v>Promjene u vrijednosti i obujmu imovine (šifre 91511+91512)</v>
      </c>
      <c r="C33" s="356"/>
      <c r="D33" s="356"/>
      <c r="E33" s="356"/>
      <c r="F33" s="357"/>
      <c r="G33" s="126" t="str">
        <f>'P-VRIO'!C5</f>
        <v>9151</v>
      </c>
      <c r="H33" s="275">
        <f>'P-VRIO'!D5</f>
        <v>0</v>
      </c>
      <c r="I33" s="275">
        <f>'P-VRIO'!E5</f>
        <v>56440.04</v>
      </c>
      <c r="J33" s="5"/>
      <c r="K33" s="5"/>
      <c r="L33" s="5"/>
      <c r="M33" s="5"/>
      <c r="N33" s="5"/>
      <c r="O33" s="5"/>
      <c r="P33" s="5"/>
      <c r="Q33" s="5"/>
      <c r="R33" s="5"/>
      <c r="S33" s="5"/>
      <c r="T33" s="5"/>
      <c r="U33" s="5"/>
      <c r="V33" s="5"/>
      <c r="W33" s="5"/>
    </row>
    <row r="34" spans="1:23" ht="12.75" customHeight="1" x14ac:dyDescent="0.25">
      <c r="A34" s="342"/>
      <c r="B34" s="358" t="str">
        <f>'P-VRIO'!B22</f>
        <v>Promjene u obujmu imovine (šifre P016+P023)</v>
      </c>
      <c r="C34" s="350"/>
      <c r="D34" s="350"/>
      <c r="E34" s="350"/>
      <c r="F34" s="351"/>
      <c r="G34" s="127" t="str">
        <f>'P-VRIO'!C22</f>
        <v>91512</v>
      </c>
      <c r="H34" s="275">
        <f>'P-VRIO'!D22</f>
        <v>0</v>
      </c>
      <c r="I34" s="275">
        <f>'P-VRIO'!E22</f>
        <v>928.62</v>
      </c>
      <c r="J34" s="5"/>
      <c r="K34" s="5"/>
      <c r="L34" s="5"/>
      <c r="M34" s="5"/>
      <c r="N34" s="5"/>
      <c r="O34" s="5"/>
      <c r="P34" s="5"/>
      <c r="Q34" s="5"/>
      <c r="R34" s="5"/>
      <c r="S34" s="5"/>
      <c r="T34" s="5"/>
      <c r="U34" s="5"/>
      <c r="V34" s="5"/>
      <c r="W34" s="5"/>
    </row>
    <row r="35" spans="1:23" ht="12.75" customHeight="1" x14ac:dyDescent="0.25">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4" t="s">
        <v>8</v>
      </c>
      <c r="C37" s="345"/>
      <c r="D37" s="345"/>
      <c r="E37" s="345"/>
      <c r="F37" s="34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41" t="s">
        <v>1982</v>
      </c>
      <c r="B38" s="360" t="str">
        <f>OBVEZE!B5</f>
        <v>Stanje obveza 1. siječnja (=stanju obveza iz Izvještaja o obvezama na 31. prosinca prethodne godine)</v>
      </c>
      <c r="C38" s="356"/>
      <c r="D38" s="356"/>
      <c r="E38" s="356"/>
      <c r="F38" s="357"/>
      <c r="G38" s="126" t="str">
        <f>OBVEZE!C5</f>
        <v>V001</v>
      </c>
      <c r="H38" s="275">
        <f>OBVEZE!D5</f>
        <v>134294.39999999999</v>
      </c>
      <c r="I38" s="275" t="s">
        <v>1994</v>
      </c>
      <c r="J38" s="5"/>
      <c r="K38" s="5"/>
      <c r="L38" s="5"/>
      <c r="M38" s="5"/>
      <c r="N38" s="5"/>
      <c r="O38" s="5"/>
      <c r="P38" s="5"/>
      <c r="Q38" s="5"/>
      <c r="R38" s="5"/>
      <c r="S38" s="5"/>
      <c r="T38" s="5"/>
      <c r="U38" s="5"/>
      <c r="V38" s="5"/>
      <c r="W38" s="5"/>
    </row>
    <row r="39" spans="1:23" ht="12.75" customHeight="1" x14ac:dyDescent="0.25">
      <c r="A39" s="342"/>
      <c r="B39" s="349" t="str">
        <f>OBVEZE!B44</f>
        <v>Stanje obveza na kraju izvještajnog razdoblja (šifre V001+V002-V004) i (šifre V007+V009)</v>
      </c>
      <c r="C39" s="350"/>
      <c r="D39" s="350"/>
      <c r="E39" s="350"/>
      <c r="F39" s="351"/>
      <c r="G39" s="127" t="str">
        <f>OBVEZE!C44</f>
        <v>V006</v>
      </c>
      <c r="H39" s="275" t="s">
        <v>1994</v>
      </c>
      <c r="I39" s="275">
        <f>OBVEZE!D44</f>
        <v>155941.31999999983</v>
      </c>
      <c r="J39" s="5"/>
      <c r="K39" s="5"/>
      <c r="L39" s="5"/>
      <c r="M39" s="5"/>
      <c r="N39" s="5"/>
      <c r="O39" s="5"/>
      <c r="P39" s="5"/>
      <c r="Q39" s="5"/>
      <c r="R39" s="5"/>
      <c r="S39" s="5"/>
      <c r="T39" s="5"/>
      <c r="U39" s="5"/>
      <c r="V39" s="5"/>
      <c r="W39" s="5"/>
    </row>
    <row r="40" spans="1:23" ht="12.75" customHeight="1" x14ac:dyDescent="0.25">
      <c r="A40" s="342"/>
      <c r="B40" s="349" t="str">
        <f>OBVEZE!B45</f>
        <v>Stanje dospjelih obveza na kraju izvještajnog razdoblja (šifre V008+D23+D24 + 'D dio 25,26' + D27)</v>
      </c>
      <c r="C40" s="350"/>
      <c r="D40" s="350"/>
      <c r="E40" s="350"/>
      <c r="F40" s="35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43"/>
      <c r="B41" s="352" t="str">
        <f>OBVEZE!B104</f>
        <v>Stanje nedospjelih obveza na kraju izvještajnog razdoblja (šifre V010 + ND23 + ND24 + 'ND dio 25,26' + ND27)</v>
      </c>
      <c r="C41" s="353"/>
      <c r="D41" s="353"/>
      <c r="E41" s="353"/>
      <c r="F41" s="354"/>
      <c r="G41" s="128" t="str">
        <f>OBVEZE!C104</f>
        <v>V009</v>
      </c>
      <c r="H41" s="276" t="s">
        <v>1994</v>
      </c>
      <c r="I41" s="276">
        <f>OBVEZE!D104</f>
        <v>155941.32</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7" t="s">
        <v>1995</v>
      </c>
      <c r="F44" s="347"/>
      <c r="G44" s="229"/>
      <c r="H44" s="348" t="s">
        <v>1996</v>
      </c>
      <c r="I44" s="34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4" zoomScaleNormal="100" workbookViewId="0">
      <selection activeCell="J701" sqref="J70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70" t="s">
        <v>6</v>
      </c>
      <c r="B2" s="371"/>
      <c r="C2" s="371"/>
      <c r="D2" s="371"/>
      <c r="E2" s="371"/>
      <c r="F2" s="37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2" t="s">
        <v>14</v>
      </c>
      <c r="B5" s="373"/>
      <c r="C5" s="166"/>
      <c r="D5" s="52"/>
      <c r="E5" s="52"/>
      <c r="F5" s="44"/>
    </row>
    <row r="6" spans="1:24" ht="12.75" customHeight="1" x14ac:dyDescent="0.25">
      <c r="A6" s="63">
        <v>6</v>
      </c>
      <c r="B6" s="220" t="s">
        <v>15</v>
      </c>
      <c r="C6" s="247" t="s">
        <v>16</v>
      </c>
      <c r="D6" s="60">
        <f>D7+D43+D49+D82+D106+D125+D134+D140</f>
        <v>1762915.45</v>
      </c>
      <c r="E6" s="60">
        <f>E7+E43+E49+E82+E106+E125+E134+E140</f>
        <v>1940095.37</v>
      </c>
      <c r="F6" s="45">
        <f t="shared" ref="F6:F132" si="0">IF(D6&lt;&gt;0,IF(E6/D6&gt;=100,"&gt;&gt;100",E6/D6*100),"-")</f>
        <v>110.05039237701388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1505520.28</v>
      </c>
      <c r="E49" s="60">
        <f>E50+E53+E58+E61+E64+E68+E71+E74+E77</f>
        <v>1641709.4400000002</v>
      </c>
      <c r="F49" s="45">
        <f t="shared" si="0"/>
        <v>109.04598641474297</v>
      </c>
    </row>
    <row r="50" spans="1:6" ht="12.75" customHeight="1" x14ac:dyDescent="0.25">
      <c r="A50" s="63">
        <v>631</v>
      </c>
      <c r="B50" s="65" t="s">
        <v>103</v>
      </c>
      <c r="C50" s="247" t="s">
        <v>104</v>
      </c>
      <c r="D50" s="60">
        <f t="shared" ref="D50:E50" si="7">D51+D52</f>
        <v>596.46</v>
      </c>
      <c r="E50" s="60">
        <f t="shared" si="7"/>
        <v>0</v>
      </c>
      <c r="F50" s="45">
        <f t="shared" si="0"/>
        <v>0</v>
      </c>
    </row>
    <row r="51" spans="1:6" ht="12.75" customHeight="1" x14ac:dyDescent="0.25">
      <c r="A51" s="63">
        <v>6311</v>
      </c>
      <c r="B51" s="65" t="s">
        <v>105</v>
      </c>
      <c r="C51" s="247" t="s">
        <v>106</v>
      </c>
      <c r="D51" s="194">
        <v>596.46</v>
      </c>
      <c r="E51" s="194"/>
      <c r="F51" s="45">
        <f t="shared" si="0"/>
        <v>0</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9374.1200000000008</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v>9374.1200000000008</v>
      </c>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c r="E67" s="192"/>
      <c r="F67" s="71" t="str">
        <f t="shared" si="0"/>
        <v>-</v>
      </c>
    </row>
    <row r="68" spans="1:6" ht="22.8" x14ac:dyDescent="0.25">
      <c r="A68" s="63" t="s">
        <v>139</v>
      </c>
      <c r="B68" s="183" t="s">
        <v>140</v>
      </c>
      <c r="C68" s="247" t="s">
        <v>139</v>
      </c>
      <c r="D68" s="60">
        <f t="shared" ref="D68:E68" si="11">SUM(D69:D70)</f>
        <v>1456243.22</v>
      </c>
      <c r="E68" s="60">
        <f t="shared" si="11"/>
        <v>1588325.32</v>
      </c>
      <c r="F68" s="45">
        <f t="shared" si="0"/>
        <v>109.07005767896382</v>
      </c>
    </row>
    <row r="69" spans="1:6" ht="12.75" customHeight="1" x14ac:dyDescent="0.25">
      <c r="A69" s="63" t="s">
        <v>141</v>
      </c>
      <c r="B69" s="64" t="s">
        <v>142</v>
      </c>
      <c r="C69" s="247" t="s">
        <v>141</v>
      </c>
      <c r="D69" s="194">
        <v>1455643.22</v>
      </c>
      <c r="E69" s="194">
        <v>1587725.32</v>
      </c>
      <c r="F69" s="45">
        <f t="shared" si="0"/>
        <v>109.07379625620075</v>
      </c>
    </row>
    <row r="70" spans="1:6" ht="12" x14ac:dyDescent="0.25">
      <c r="A70" s="63" t="s">
        <v>143</v>
      </c>
      <c r="B70" s="64" t="s">
        <v>144</v>
      </c>
      <c r="C70" s="247" t="s">
        <v>143</v>
      </c>
      <c r="D70" s="194">
        <v>600</v>
      </c>
      <c r="E70" s="194">
        <v>600</v>
      </c>
      <c r="F70" s="45">
        <f t="shared" si="0"/>
        <v>100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48680.6</v>
      </c>
      <c r="E74" s="60">
        <f t="shared" si="13"/>
        <v>44010</v>
      </c>
      <c r="F74" s="45">
        <f t="shared" si="0"/>
        <v>90.405623595436381</v>
      </c>
    </row>
    <row r="75" spans="1:6" ht="12.75" customHeight="1" x14ac:dyDescent="0.25">
      <c r="A75" s="63" t="s">
        <v>153</v>
      </c>
      <c r="B75" s="65" t="s">
        <v>154</v>
      </c>
      <c r="C75" s="247" t="s">
        <v>153</v>
      </c>
      <c r="D75" s="194">
        <v>48680.6</v>
      </c>
      <c r="E75" s="194">
        <v>44010</v>
      </c>
      <c r="F75" s="45">
        <f t="shared" si="0"/>
        <v>90.405623595436381</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1.05</v>
      </c>
      <c r="E82" s="60">
        <f t="shared" si="15"/>
        <v>1.1499999999999999</v>
      </c>
      <c r="F82" s="45">
        <f t="shared" si="0"/>
        <v>109.52380952380952</v>
      </c>
    </row>
    <row r="83" spans="1:6" ht="12.75" customHeight="1" x14ac:dyDescent="0.25">
      <c r="A83" s="63">
        <v>641</v>
      </c>
      <c r="B83" s="64" t="s">
        <v>169</v>
      </c>
      <c r="C83" s="247" t="s">
        <v>170</v>
      </c>
      <c r="D83" s="60">
        <f t="shared" ref="D83:E83" si="16">SUM(D84:D90)</f>
        <v>1.05</v>
      </c>
      <c r="E83" s="60">
        <f t="shared" si="16"/>
        <v>1.1499999999999999</v>
      </c>
      <c r="F83" s="45">
        <f t="shared" si="0"/>
        <v>109.52380952380952</v>
      </c>
    </row>
    <row r="84" spans="1:6" ht="12.75" customHeight="1" x14ac:dyDescent="0.25">
      <c r="A84" s="63">
        <v>6412</v>
      </c>
      <c r="B84" s="64" t="s">
        <v>171</v>
      </c>
      <c r="C84" s="247" t="s">
        <v>172</v>
      </c>
      <c r="D84" s="194">
        <v>0</v>
      </c>
      <c r="E84" s="194"/>
      <c r="F84" s="45" t="str">
        <f t="shared" si="0"/>
        <v>-</v>
      </c>
    </row>
    <row r="85" spans="1:6" ht="12.75" customHeight="1" x14ac:dyDescent="0.25">
      <c r="A85" s="63">
        <v>6413</v>
      </c>
      <c r="B85" s="64" t="s">
        <v>173</v>
      </c>
      <c r="C85" s="247" t="s">
        <v>174</v>
      </c>
      <c r="D85" s="194">
        <v>1.05</v>
      </c>
      <c r="E85" s="194">
        <v>1.1499999999999999</v>
      </c>
      <c r="F85" s="45">
        <f t="shared" si="0"/>
        <v>109.52380952380952</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ht="22.8" x14ac:dyDescent="0.25">
      <c r="A106" s="63">
        <v>65</v>
      </c>
      <c r="B106" s="220" t="s">
        <v>215</v>
      </c>
      <c r="C106" s="247" t="s">
        <v>216</v>
      </c>
      <c r="D106" s="60">
        <f>D107+D112+D120+D124</f>
        <v>0</v>
      </c>
      <c r="E106" s="60">
        <f>E107+E112+E120+E124</f>
        <v>0</v>
      </c>
      <c r="F106" s="45"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c r="E124" s="192"/>
      <c r="F124" s="71" t="str">
        <f t="shared" si="0"/>
        <v>-</v>
      </c>
    </row>
    <row r="125" spans="1:6" ht="22.8" x14ac:dyDescent="0.25">
      <c r="A125" s="63">
        <v>66</v>
      </c>
      <c r="B125" s="182" t="s">
        <v>253</v>
      </c>
      <c r="C125" s="247" t="s">
        <v>254</v>
      </c>
      <c r="D125" s="60">
        <f t="shared" ref="D125:E125" si="22">D126+D129</f>
        <v>80285.89</v>
      </c>
      <c r="E125" s="60">
        <f t="shared" si="22"/>
        <v>94604.22</v>
      </c>
      <c r="F125" s="45">
        <f t="shared" si="0"/>
        <v>117.83417982910819</v>
      </c>
    </row>
    <row r="126" spans="1:6" ht="12.75" customHeight="1" x14ac:dyDescent="0.25">
      <c r="A126" s="63">
        <v>661</v>
      </c>
      <c r="B126" s="65" t="s">
        <v>255</v>
      </c>
      <c r="C126" s="247" t="s">
        <v>256</v>
      </c>
      <c r="D126" s="60">
        <f t="shared" ref="D126:E126" si="23">SUM(D127:D128)</f>
        <v>80285.89</v>
      </c>
      <c r="E126" s="60">
        <f t="shared" si="23"/>
        <v>94594.22</v>
      </c>
      <c r="F126" s="45">
        <f t="shared" si="0"/>
        <v>117.82172434035421</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80285.89</v>
      </c>
      <c r="E128" s="194">
        <v>94594.22</v>
      </c>
      <c r="F128" s="45">
        <f t="shared" si="0"/>
        <v>117.82172434035421</v>
      </c>
    </row>
    <row r="129" spans="1:6" ht="22.8" x14ac:dyDescent="0.25">
      <c r="A129" s="63">
        <v>663</v>
      </c>
      <c r="B129" s="182" t="s">
        <v>261</v>
      </c>
      <c r="C129" s="247" t="s">
        <v>262</v>
      </c>
      <c r="D129" s="60">
        <f t="shared" ref="D129:E129" si="24">SUM(D130:D133)</f>
        <v>0</v>
      </c>
      <c r="E129" s="60">
        <f t="shared" si="24"/>
        <v>10</v>
      </c>
      <c r="F129" s="45" t="str">
        <f t="shared" si="0"/>
        <v>-</v>
      </c>
    </row>
    <row r="130" spans="1:6" ht="12.75" customHeight="1" x14ac:dyDescent="0.25">
      <c r="A130" s="63">
        <v>6631</v>
      </c>
      <c r="B130" s="65" t="s">
        <v>263</v>
      </c>
      <c r="C130" s="247" t="s">
        <v>264</v>
      </c>
      <c r="D130" s="194">
        <v>0</v>
      </c>
      <c r="E130" s="194">
        <v>10</v>
      </c>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157204.53</v>
      </c>
      <c r="E134" s="60">
        <f t="shared" si="25"/>
        <v>182715.53</v>
      </c>
      <c r="F134" s="45">
        <f t="shared" ref="F134:F229" si="26">IF(D134&lt;&gt;0,IF(E134/D134&gt;=100,"&gt;&gt;100",E134/D134*100),"-")</f>
        <v>116.22790386511126</v>
      </c>
    </row>
    <row r="135" spans="1:6" ht="22.8" x14ac:dyDescent="0.25">
      <c r="A135" s="63">
        <v>671</v>
      </c>
      <c r="B135" s="182" t="s">
        <v>273</v>
      </c>
      <c r="C135" s="247" t="s">
        <v>274</v>
      </c>
      <c r="D135" s="60">
        <f t="shared" ref="D135:E135" si="27">SUM(D136:D138)</f>
        <v>157204.53</v>
      </c>
      <c r="E135" s="60">
        <f t="shared" si="27"/>
        <v>182715.53</v>
      </c>
      <c r="F135" s="45">
        <f t="shared" si="26"/>
        <v>116.22790386511126</v>
      </c>
    </row>
    <row r="136" spans="1:6" ht="12.75" customHeight="1" x14ac:dyDescent="0.25">
      <c r="A136" s="63">
        <v>6711</v>
      </c>
      <c r="B136" s="65" t="s">
        <v>275</v>
      </c>
      <c r="C136" s="247" t="s">
        <v>276</v>
      </c>
      <c r="D136" s="194">
        <v>145204.53</v>
      </c>
      <c r="E136" s="194">
        <v>172440.53</v>
      </c>
      <c r="F136" s="45">
        <f t="shared" si="26"/>
        <v>118.75699057047325</v>
      </c>
    </row>
    <row r="137" spans="1:6" ht="22.8" x14ac:dyDescent="0.25">
      <c r="A137" s="63">
        <v>6712</v>
      </c>
      <c r="B137" s="182" t="s">
        <v>277</v>
      </c>
      <c r="C137" s="247" t="s">
        <v>278</v>
      </c>
      <c r="D137" s="194">
        <v>12000</v>
      </c>
      <c r="E137" s="194">
        <v>10275</v>
      </c>
      <c r="F137" s="45">
        <f t="shared" si="26"/>
        <v>85.625</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19903.7</v>
      </c>
      <c r="E140" s="60">
        <f t="shared" si="28"/>
        <v>21065.03</v>
      </c>
      <c r="F140" s="45">
        <f t="shared" si="26"/>
        <v>105.83474429377451</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19903.7</v>
      </c>
      <c r="E151" s="194">
        <v>21065.03</v>
      </c>
      <c r="F151" s="45">
        <f t="shared" si="26"/>
        <v>105.83474429377451</v>
      </c>
    </row>
    <row r="152" spans="1:6" ht="12.75" customHeight="1" x14ac:dyDescent="0.25">
      <c r="A152" s="63">
        <v>3</v>
      </c>
      <c r="B152" s="64" t="s">
        <v>307</v>
      </c>
      <c r="C152" s="247" t="s">
        <v>13</v>
      </c>
      <c r="D152" s="60">
        <f>D153+D164+D202+D221+D230+D262+D273</f>
        <v>1682682.77</v>
      </c>
      <c r="E152" s="60">
        <f>E153+E164+E202+E221+E230+E262+E273</f>
        <v>2085004.06</v>
      </c>
      <c r="F152" s="45">
        <f t="shared" si="26"/>
        <v>123.90951504186378</v>
      </c>
    </row>
    <row r="153" spans="1:6" ht="12.75" customHeight="1" x14ac:dyDescent="0.25">
      <c r="A153" s="63">
        <v>31</v>
      </c>
      <c r="B153" s="64" t="s">
        <v>308</v>
      </c>
      <c r="C153" s="247" t="s">
        <v>3</v>
      </c>
      <c r="D153" s="60">
        <f t="shared" ref="D153:E153" si="30">D154+D159+D160</f>
        <v>1493498.9</v>
      </c>
      <c r="E153" s="60">
        <f t="shared" si="30"/>
        <v>1793502.5</v>
      </c>
      <c r="F153" s="45">
        <f t="shared" si="26"/>
        <v>120.08729969603593</v>
      </c>
    </row>
    <row r="154" spans="1:6" ht="12.75" customHeight="1" x14ac:dyDescent="0.25">
      <c r="A154" s="63">
        <v>311</v>
      </c>
      <c r="B154" s="64" t="s">
        <v>309</v>
      </c>
      <c r="C154" s="247" t="s">
        <v>310</v>
      </c>
      <c r="D154" s="60">
        <f t="shared" ref="D154:E154" si="31">SUM(D155:D158)</f>
        <v>1238658.3500000001</v>
      </c>
      <c r="E154" s="60">
        <f t="shared" si="31"/>
        <v>1496879</v>
      </c>
      <c r="F154" s="45">
        <f t="shared" si="26"/>
        <v>120.84680170282628</v>
      </c>
    </row>
    <row r="155" spans="1:6" ht="12.75" customHeight="1" x14ac:dyDescent="0.25">
      <c r="A155" s="63">
        <v>3111</v>
      </c>
      <c r="B155" s="64" t="s">
        <v>311</v>
      </c>
      <c r="C155" s="247" t="s">
        <v>312</v>
      </c>
      <c r="D155" s="194">
        <v>1238658.3500000001</v>
      </c>
      <c r="E155" s="194">
        <v>1456006.58</v>
      </c>
      <c r="F155" s="45">
        <f t="shared" si="26"/>
        <v>117.54706856818105</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v>40872.42</v>
      </c>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58483.66</v>
      </c>
      <c r="E159" s="194">
        <v>54360.5</v>
      </c>
      <c r="F159" s="45">
        <f t="shared" si="26"/>
        <v>92.949894038779362</v>
      </c>
    </row>
    <row r="160" spans="1:6" ht="12.75" customHeight="1" x14ac:dyDescent="0.25">
      <c r="A160" s="63">
        <v>313</v>
      </c>
      <c r="B160" s="65" t="s">
        <v>321</v>
      </c>
      <c r="C160" s="247" t="s">
        <v>322</v>
      </c>
      <c r="D160" s="60">
        <f t="shared" ref="D160:E160" si="32">SUM(D161:D163)</f>
        <v>196356.89</v>
      </c>
      <c r="E160" s="60">
        <f t="shared" si="32"/>
        <v>242263</v>
      </c>
      <c r="F160" s="45">
        <f t="shared" si="26"/>
        <v>123.37891479132715</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196356.89</v>
      </c>
      <c r="E162" s="194">
        <v>242263</v>
      </c>
      <c r="F162" s="45">
        <f t="shared" si="26"/>
        <v>123.37891479132715</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178548.99999999997</v>
      </c>
      <c r="E164" s="60">
        <f>E165+E170+E178+E188+E189+E194</f>
        <v>288943.18000000005</v>
      </c>
      <c r="F164" s="45">
        <f t="shared" si="26"/>
        <v>161.82850646041149</v>
      </c>
    </row>
    <row r="165" spans="1:6" ht="12.75" customHeight="1" x14ac:dyDescent="0.25">
      <c r="A165" s="63">
        <v>321</v>
      </c>
      <c r="B165" s="64" t="s">
        <v>331</v>
      </c>
      <c r="C165" s="247" t="s">
        <v>332</v>
      </c>
      <c r="D165" s="60">
        <f t="shared" ref="D165:E165" si="33">SUM(D166:D169)</f>
        <v>43003.72</v>
      </c>
      <c r="E165" s="60">
        <f t="shared" si="33"/>
        <v>52283.8</v>
      </c>
      <c r="F165" s="45">
        <f t="shared" si="26"/>
        <v>121.57971449911776</v>
      </c>
    </row>
    <row r="166" spans="1:6" ht="12.75" customHeight="1" x14ac:dyDescent="0.25">
      <c r="A166" s="63">
        <v>3211</v>
      </c>
      <c r="B166" s="64" t="s">
        <v>333</v>
      </c>
      <c r="C166" s="247" t="s">
        <v>334</v>
      </c>
      <c r="D166" s="194">
        <v>16427.900000000001</v>
      </c>
      <c r="E166" s="194">
        <v>27028.67</v>
      </c>
      <c r="F166" s="45">
        <f t="shared" si="26"/>
        <v>164.52906336171998</v>
      </c>
    </row>
    <row r="167" spans="1:6" ht="12.75" customHeight="1" x14ac:dyDescent="0.25">
      <c r="A167" s="63">
        <v>3212</v>
      </c>
      <c r="B167" s="64" t="s">
        <v>335</v>
      </c>
      <c r="C167" s="247" t="s">
        <v>336</v>
      </c>
      <c r="D167" s="194">
        <v>25429.57</v>
      </c>
      <c r="E167" s="194">
        <v>23228.13</v>
      </c>
      <c r="F167" s="45">
        <f t="shared" si="26"/>
        <v>91.342991643193344</v>
      </c>
    </row>
    <row r="168" spans="1:6" ht="12.75" customHeight="1" x14ac:dyDescent="0.25">
      <c r="A168" s="63">
        <v>3213</v>
      </c>
      <c r="B168" s="64" t="s">
        <v>337</v>
      </c>
      <c r="C168" s="247" t="s">
        <v>338</v>
      </c>
      <c r="D168" s="194">
        <v>1146.25</v>
      </c>
      <c r="E168" s="194">
        <v>2027</v>
      </c>
      <c r="F168" s="45">
        <f t="shared" si="26"/>
        <v>176.83751363140675</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40092.979999999996</v>
      </c>
      <c r="E170" s="60">
        <f t="shared" si="34"/>
        <v>57130.18</v>
      </c>
      <c r="F170" s="45">
        <f t="shared" si="26"/>
        <v>142.49422218054136</v>
      </c>
    </row>
    <row r="171" spans="1:6" ht="12.75" customHeight="1" x14ac:dyDescent="0.25">
      <c r="A171" s="63">
        <v>3221</v>
      </c>
      <c r="B171" s="64" t="s">
        <v>343</v>
      </c>
      <c r="C171" s="247" t="s">
        <v>344</v>
      </c>
      <c r="D171" s="194">
        <v>13252.75</v>
      </c>
      <c r="E171" s="194">
        <v>16276.22</v>
      </c>
      <c r="F171" s="45">
        <f t="shared" si="26"/>
        <v>122.81390654769764</v>
      </c>
    </row>
    <row r="172" spans="1:6" ht="12.75" customHeight="1" x14ac:dyDescent="0.25">
      <c r="A172" s="63">
        <v>3222</v>
      </c>
      <c r="B172" s="64" t="s">
        <v>345</v>
      </c>
      <c r="C172" s="247" t="s">
        <v>346</v>
      </c>
      <c r="D172" s="194">
        <v>5870.6</v>
      </c>
      <c r="E172" s="194">
        <v>5887.4</v>
      </c>
      <c r="F172" s="45">
        <f t="shared" si="26"/>
        <v>100.28617177119885</v>
      </c>
    </row>
    <row r="173" spans="1:6" ht="12.75" customHeight="1" x14ac:dyDescent="0.25">
      <c r="A173" s="63">
        <v>3223</v>
      </c>
      <c r="B173" s="65" t="s">
        <v>347</v>
      </c>
      <c r="C173" s="247" t="s">
        <v>348</v>
      </c>
      <c r="D173" s="194">
        <v>12463.81</v>
      </c>
      <c r="E173" s="194">
        <v>20009.490000000002</v>
      </c>
      <c r="F173" s="45">
        <f t="shared" si="26"/>
        <v>160.54071748526334</v>
      </c>
    </row>
    <row r="174" spans="1:6" ht="12.75" customHeight="1" x14ac:dyDescent="0.25">
      <c r="A174" s="63">
        <v>3224</v>
      </c>
      <c r="B174" s="65" t="s">
        <v>349</v>
      </c>
      <c r="C174" s="247" t="s">
        <v>350</v>
      </c>
      <c r="D174" s="194">
        <v>7130.91</v>
      </c>
      <c r="E174" s="194">
        <v>12589.76</v>
      </c>
      <c r="F174" s="45">
        <f t="shared" si="26"/>
        <v>176.55194077614217</v>
      </c>
    </row>
    <row r="175" spans="1:6" ht="12.75" customHeight="1" x14ac:dyDescent="0.25">
      <c r="A175" s="63">
        <v>3225</v>
      </c>
      <c r="B175" s="65" t="s">
        <v>351</v>
      </c>
      <c r="C175" s="247" t="s">
        <v>352</v>
      </c>
      <c r="D175" s="194">
        <v>1221.73</v>
      </c>
      <c r="E175" s="194">
        <v>2367.31</v>
      </c>
      <c r="F175" s="45">
        <f t="shared" si="26"/>
        <v>193.76703526965861</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153.18</v>
      </c>
      <c r="E177" s="194"/>
      <c r="F177" s="45">
        <f t="shared" si="26"/>
        <v>0</v>
      </c>
    </row>
    <row r="178" spans="1:6" ht="12.75" customHeight="1" x14ac:dyDescent="0.25">
      <c r="A178" s="63">
        <v>323</v>
      </c>
      <c r="B178" s="65" t="s">
        <v>357</v>
      </c>
      <c r="C178" s="247" t="s">
        <v>358</v>
      </c>
      <c r="D178" s="60">
        <f t="shared" ref="D178:E178" si="35">SUM(D179:D187)</f>
        <v>83675.42</v>
      </c>
      <c r="E178" s="60">
        <f t="shared" si="35"/>
        <v>124753.72</v>
      </c>
      <c r="F178" s="45">
        <f t="shared" si="26"/>
        <v>149.0924335963895</v>
      </c>
    </row>
    <row r="179" spans="1:6" ht="12.75" customHeight="1" x14ac:dyDescent="0.25">
      <c r="A179" s="63">
        <v>3231</v>
      </c>
      <c r="B179" s="65" t="s">
        <v>359</v>
      </c>
      <c r="C179" s="247" t="s">
        <v>360</v>
      </c>
      <c r="D179" s="194">
        <v>3330.08</v>
      </c>
      <c r="E179" s="194">
        <v>8163.39</v>
      </c>
      <c r="F179" s="45">
        <f t="shared" si="26"/>
        <v>245.14095757459282</v>
      </c>
    </row>
    <row r="180" spans="1:6" ht="12.75" customHeight="1" x14ac:dyDescent="0.25">
      <c r="A180" s="63">
        <v>3232</v>
      </c>
      <c r="B180" s="65" t="s">
        <v>361</v>
      </c>
      <c r="C180" s="247" t="s">
        <v>362</v>
      </c>
      <c r="D180" s="194">
        <v>21264.38</v>
      </c>
      <c r="E180" s="194">
        <v>21189.040000000001</v>
      </c>
      <c r="F180" s="45">
        <f t="shared" si="26"/>
        <v>99.645698581383513</v>
      </c>
    </row>
    <row r="181" spans="1:6" ht="12.75" customHeight="1" x14ac:dyDescent="0.25">
      <c r="A181" s="63">
        <v>3233</v>
      </c>
      <c r="B181" s="65" t="s">
        <v>363</v>
      </c>
      <c r="C181" s="247" t="s">
        <v>364</v>
      </c>
      <c r="D181" s="194">
        <v>344.38</v>
      </c>
      <c r="E181" s="194">
        <v>1738.76</v>
      </c>
      <c r="F181" s="45">
        <f t="shared" si="26"/>
        <v>504.89575468958708</v>
      </c>
    </row>
    <row r="182" spans="1:6" ht="12.75" customHeight="1" x14ac:dyDescent="0.25">
      <c r="A182" s="63">
        <v>3234</v>
      </c>
      <c r="B182" s="65" t="s">
        <v>365</v>
      </c>
      <c r="C182" s="247" t="s">
        <v>366</v>
      </c>
      <c r="D182" s="194">
        <v>5383.31</v>
      </c>
      <c r="E182" s="194">
        <v>6807.18</v>
      </c>
      <c r="F182" s="45">
        <f t="shared" si="26"/>
        <v>126.44971216593508</v>
      </c>
    </row>
    <row r="183" spans="1:6" ht="12.75" customHeight="1" x14ac:dyDescent="0.25">
      <c r="A183" s="63">
        <v>3235</v>
      </c>
      <c r="B183" s="64" t="s">
        <v>367</v>
      </c>
      <c r="C183" s="247" t="s">
        <v>368</v>
      </c>
      <c r="D183" s="194">
        <v>10599.94</v>
      </c>
      <c r="E183" s="194">
        <v>11561.27</v>
      </c>
      <c r="F183" s="45">
        <f t="shared" si="26"/>
        <v>109.06920227850345</v>
      </c>
    </row>
    <row r="184" spans="1:6" ht="12.75" customHeight="1" x14ac:dyDescent="0.25">
      <c r="A184" s="63">
        <v>3236</v>
      </c>
      <c r="B184" s="64" t="s">
        <v>369</v>
      </c>
      <c r="C184" s="247" t="s">
        <v>370</v>
      </c>
      <c r="D184" s="194">
        <v>3440</v>
      </c>
      <c r="E184" s="194">
        <v>5010</v>
      </c>
      <c r="F184" s="45">
        <f t="shared" si="26"/>
        <v>145.63953488372093</v>
      </c>
    </row>
    <row r="185" spans="1:6" ht="12.75" customHeight="1" x14ac:dyDescent="0.25">
      <c r="A185" s="63">
        <v>3237</v>
      </c>
      <c r="B185" s="64" t="s">
        <v>371</v>
      </c>
      <c r="C185" s="247" t="s">
        <v>372</v>
      </c>
      <c r="D185" s="194">
        <v>8116.29</v>
      </c>
      <c r="E185" s="194">
        <v>5456.33</v>
      </c>
      <c r="F185" s="45">
        <f t="shared" si="26"/>
        <v>67.226898003890938</v>
      </c>
    </row>
    <row r="186" spans="1:6" ht="12.75" customHeight="1" x14ac:dyDescent="0.25">
      <c r="A186" s="63">
        <v>3238</v>
      </c>
      <c r="B186" s="64" t="s">
        <v>373</v>
      </c>
      <c r="C186" s="247" t="s">
        <v>374</v>
      </c>
      <c r="D186" s="194">
        <v>6898.7</v>
      </c>
      <c r="E186" s="194">
        <v>7845.38</v>
      </c>
      <c r="F186" s="45">
        <f t="shared" si="26"/>
        <v>113.72258541464335</v>
      </c>
    </row>
    <row r="187" spans="1:6" ht="12.75" customHeight="1" x14ac:dyDescent="0.25">
      <c r="A187" s="63">
        <v>3239</v>
      </c>
      <c r="B187" s="64" t="s">
        <v>375</v>
      </c>
      <c r="C187" s="247" t="s">
        <v>376</v>
      </c>
      <c r="D187" s="194">
        <v>24298.34</v>
      </c>
      <c r="E187" s="194">
        <v>56982.37</v>
      </c>
      <c r="F187" s="45">
        <f t="shared" si="26"/>
        <v>234.51136991251252</v>
      </c>
    </row>
    <row r="188" spans="1:6" ht="12.75" customHeight="1" x14ac:dyDescent="0.25">
      <c r="A188" s="63">
        <v>324</v>
      </c>
      <c r="B188" s="64" t="s">
        <v>377</v>
      </c>
      <c r="C188" s="247" t="s">
        <v>378</v>
      </c>
      <c r="D188" s="194">
        <v>313.3</v>
      </c>
      <c r="E188" s="194">
        <v>39974.65</v>
      </c>
      <c r="F188" s="45" t="str">
        <f t="shared" si="26"/>
        <v>&gt;&gt;100</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c r="E190" s="192"/>
      <c r="F190" s="71" t="str">
        <f>IF(D190&lt;&gt;0,IF(E190/D190&gt;=100,"&gt;&gt;100",E190/D190*100),"-")</f>
        <v>-</v>
      </c>
    </row>
    <row r="191" spans="1:6" ht="12.75" customHeight="1" x14ac:dyDescent="0.25">
      <c r="A191" s="70" t="s">
        <v>383</v>
      </c>
      <c r="B191" s="65" t="s">
        <v>384</v>
      </c>
      <c r="C191" s="277" t="s">
        <v>383</v>
      </c>
      <c r="D191" s="192"/>
      <c r="E191" s="192"/>
      <c r="F191" s="71" t="str">
        <f>IF(D191&lt;&gt;0,IF(E191/D191&gt;=100,"&gt;&gt;100",E191/D191*100),"-")</f>
        <v>-</v>
      </c>
    </row>
    <row r="192" spans="1:6" ht="12.75" customHeight="1" x14ac:dyDescent="0.25">
      <c r="A192" s="70" t="s">
        <v>385</v>
      </c>
      <c r="B192" s="65" t="s">
        <v>386</v>
      </c>
      <c r="C192" s="277" t="s">
        <v>385</v>
      </c>
      <c r="D192" s="192"/>
      <c r="E192" s="192"/>
      <c r="F192" s="71" t="str">
        <f>IF(D192&lt;&gt;0,IF(E192/D192&gt;=100,"&gt;&gt;100",E192/D192*100),"-")</f>
        <v>-</v>
      </c>
    </row>
    <row r="193" spans="1:6" ht="12.75" customHeight="1" x14ac:dyDescent="0.25">
      <c r="A193" s="70" t="s">
        <v>387</v>
      </c>
      <c r="B193" s="65" t="s">
        <v>388</v>
      </c>
      <c r="C193" s="277" t="s">
        <v>387</v>
      </c>
      <c r="D193" s="192"/>
      <c r="E193" s="192"/>
      <c r="F193" s="71" t="str">
        <f>IF(D193&lt;&gt;0,IF(E193/D193&gt;=100,"&gt;&gt;100",E193/D193*100),"-")</f>
        <v>-</v>
      </c>
    </row>
    <row r="194" spans="1:6" ht="12.75" customHeight="1" x14ac:dyDescent="0.25">
      <c r="A194" s="63">
        <v>329</v>
      </c>
      <c r="B194" s="64" t="s">
        <v>389</v>
      </c>
      <c r="C194" s="247" t="s">
        <v>390</v>
      </c>
      <c r="D194" s="60">
        <f t="shared" ref="D194:E194" si="36">SUM(D195:D201)</f>
        <v>11463.58</v>
      </c>
      <c r="E194" s="60">
        <f t="shared" si="36"/>
        <v>14800.829999999998</v>
      </c>
      <c r="F194" s="45">
        <f t="shared" si="26"/>
        <v>129.11176089842789</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1773.79</v>
      </c>
      <c r="E196" s="194">
        <v>2681.79</v>
      </c>
      <c r="F196" s="45">
        <f t="shared" si="26"/>
        <v>151.18982517659927</v>
      </c>
    </row>
    <row r="197" spans="1:6" ht="12.75" customHeight="1" x14ac:dyDescent="0.25">
      <c r="A197" s="63">
        <v>3293</v>
      </c>
      <c r="B197" s="64" t="s">
        <v>395</v>
      </c>
      <c r="C197" s="247" t="s">
        <v>396</v>
      </c>
      <c r="D197" s="194">
        <v>1428.56</v>
      </c>
      <c r="E197" s="194">
        <v>1003.67</v>
      </c>
      <c r="F197" s="45">
        <f t="shared" si="26"/>
        <v>70.257462059696479</v>
      </c>
    </row>
    <row r="198" spans="1:6" ht="12.75" customHeight="1" x14ac:dyDescent="0.25">
      <c r="A198" s="63">
        <v>3294</v>
      </c>
      <c r="B198" s="64" t="s">
        <v>397</v>
      </c>
      <c r="C198" s="247" t="s">
        <v>398</v>
      </c>
      <c r="D198" s="194">
        <v>285</v>
      </c>
      <c r="E198" s="194">
        <v>240</v>
      </c>
      <c r="F198" s="45">
        <f t="shared" si="26"/>
        <v>84.210526315789465</v>
      </c>
    </row>
    <row r="199" spans="1:6" ht="12.75" customHeight="1" x14ac:dyDescent="0.25">
      <c r="A199" s="63">
        <v>3295</v>
      </c>
      <c r="B199" s="64" t="s">
        <v>399</v>
      </c>
      <c r="C199" s="247" t="s">
        <v>400</v>
      </c>
      <c r="D199" s="194">
        <v>4502.04</v>
      </c>
      <c r="E199" s="194">
        <v>5309.93</v>
      </c>
      <c r="F199" s="45">
        <f t="shared" si="26"/>
        <v>117.94497605529939</v>
      </c>
    </row>
    <row r="200" spans="1:6" ht="12.75" customHeight="1" x14ac:dyDescent="0.25">
      <c r="A200" s="63" t="s">
        <v>401</v>
      </c>
      <c r="B200" s="64" t="s">
        <v>402</v>
      </c>
      <c r="C200" s="247" t="s">
        <v>401</v>
      </c>
      <c r="D200" s="194">
        <v>543.79</v>
      </c>
      <c r="E200" s="194"/>
      <c r="F200" s="45">
        <f t="shared" si="26"/>
        <v>0</v>
      </c>
    </row>
    <row r="201" spans="1:6" ht="12.75" customHeight="1" x14ac:dyDescent="0.25">
      <c r="A201" s="63">
        <v>3299</v>
      </c>
      <c r="B201" s="64" t="s">
        <v>403</v>
      </c>
      <c r="C201" s="247" t="s">
        <v>404</v>
      </c>
      <c r="D201" s="194">
        <v>2930.4</v>
      </c>
      <c r="E201" s="194">
        <v>5565.44</v>
      </c>
      <c r="F201" s="45">
        <f t="shared" si="26"/>
        <v>189.9208299208299</v>
      </c>
    </row>
    <row r="202" spans="1:6" ht="12.75" customHeight="1" x14ac:dyDescent="0.25">
      <c r="A202" s="63">
        <v>34</v>
      </c>
      <c r="B202" s="183" t="s">
        <v>405</v>
      </c>
      <c r="C202" s="247" t="s">
        <v>406</v>
      </c>
      <c r="D202" s="60">
        <f t="shared" ref="D202:E202" si="37">D203+D208+D216</f>
        <v>1929.12</v>
      </c>
      <c r="E202" s="60">
        <f t="shared" si="37"/>
        <v>1482.88</v>
      </c>
      <c r="F202" s="45">
        <f t="shared" si="26"/>
        <v>76.86820933897323</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1929.12</v>
      </c>
      <c r="E216" s="60">
        <f t="shared" si="40"/>
        <v>1482.88</v>
      </c>
      <c r="F216" s="45">
        <f t="shared" si="26"/>
        <v>76.86820933897323</v>
      </c>
    </row>
    <row r="217" spans="1:6" ht="12.75" customHeight="1" x14ac:dyDescent="0.25">
      <c r="A217" s="63">
        <v>3431</v>
      </c>
      <c r="B217" s="182" t="s">
        <v>435</v>
      </c>
      <c r="C217" s="247" t="s">
        <v>436</v>
      </c>
      <c r="D217" s="194">
        <v>1398.74</v>
      </c>
      <c r="E217" s="194">
        <v>1482.88</v>
      </c>
      <c r="F217" s="45">
        <f t="shared" si="26"/>
        <v>106.01541387248525</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530.38</v>
      </c>
      <c r="E219" s="194"/>
      <c r="F219" s="45">
        <f t="shared" si="26"/>
        <v>0</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c r="E243" s="192"/>
      <c r="F243" s="71" t="str">
        <f t="shared" si="44"/>
        <v>-</v>
      </c>
    </row>
    <row r="244" spans="1:6" ht="12" x14ac:dyDescent="0.25">
      <c r="A244" s="70" t="s">
        <v>488</v>
      </c>
      <c r="B244" s="65" t="s">
        <v>135</v>
      </c>
      <c r="C244" s="277" t="s">
        <v>488</v>
      </c>
      <c r="D244" s="192"/>
      <c r="E244" s="192"/>
      <c r="F244" s="71" t="str">
        <f t="shared" si="44"/>
        <v>-</v>
      </c>
    </row>
    <row r="245" spans="1:6" ht="12" x14ac:dyDescent="0.25">
      <c r="A245" s="70" t="s">
        <v>489</v>
      </c>
      <c r="B245" s="65" t="s">
        <v>138</v>
      </c>
      <c r="C245" s="277" t="s">
        <v>489</v>
      </c>
      <c r="D245" s="192"/>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8705.75</v>
      </c>
      <c r="E273" s="60">
        <f t="shared" si="60"/>
        <v>1075.5</v>
      </c>
      <c r="F273" s="45">
        <f t="shared" ref="F273:F277" si="61">IF(D273&lt;&gt;0,IF(E273/D273&gt;=100,"&gt;&gt;100",E273/D273*100),"-")</f>
        <v>12.353904028946387</v>
      </c>
    </row>
    <row r="274" spans="1:6" ht="12.75" customHeight="1" x14ac:dyDescent="0.25">
      <c r="A274" s="63">
        <v>381</v>
      </c>
      <c r="B274" s="64" t="s">
        <v>540</v>
      </c>
      <c r="C274" s="247" t="s">
        <v>541</v>
      </c>
      <c r="D274" s="60">
        <f t="shared" ref="D274:E274" si="62">SUM(D275:D277)</f>
        <v>8705.75</v>
      </c>
      <c r="E274" s="60">
        <f t="shared" si="62"/>
        <v>1075.5</v>
      </c>
      <c r="F274" s="45">
        <f t="shared" si="61"/>
        <v>12.353904028946387</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968.3</v>
      </c>
      <c r="E276" s="194">
        <v>1075.5</v>
      </c>
      <c r="F276" s="45">
        <f t="shared" si="61"/>
        <v>111.07094908602706</v>
      </c>
    </row>
    <row r="277" spans="1:6" ht="12.75" customHeight="1" x14ac:dyDescent="0.25">
      <c r="A277" s="63" t="s">
        <v>546</v>
      </c>
      <c r="B277" s="64" t="s">
        <v>547</v>
      </c>
      <c r="C277" s="247" t="s">
        <v>546</v>
      </c>
      <c r="D277" s="194">
        <v>7737.45</v>
      </c>
      <c r="E277" s="194"/>
      <c r="F277" s="45">
        <f t="shared" si="61"/>
        <v>0</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1682682.77</v>
      </c>
      <c r="E299" s="60">
        <f>E152-E297+E298</f>
        <v>2085004.06</v>
      </c>
      <c r="F299" s="45">
        <f t="shared" si="68"/>
        <v>123.90951504186378</v>
      </c>
    </row>
    <row r="300" spans="1:6" ht="12.75" customHeight="1" x14ac:dyDescent="0.25">
      <c r="A300" s="63" t="s">
        <v>581</v>
      </c>
      <c r="B300" s="64" t="s">
        <v>592</v>
      </c>
      <c r="C300" s="247" t="s">
        <v>593</v>
      </c>
      <c r="D300" s="60">
        <f>IF(D6&gt;=D299,D6-D299,0)</f>
        <v>80232.679999999935</v>
      </c>
      <c r="E300" s="60">
        <f>IF(E6&gt;=E299,E6-E299,0)</f>
        <v>0</v>
      </c>
      <c r="F300" s="45">
        <f t="shared" si="68"/>
        <v>0</v>
      </c>
    </row>
    <row r="301" spans="1:6" ht="12.75" customHeight="1" x14ac:dyDescent="0.25">
      <c r="A301" s="63" t="s">
        <v>581</v>
      </c>
      <c r="B301" s="64" t="s">
        <v>594</v>
      </c>
      <c r="C301" s="247" t="s">
        <v>595</v>
      </c>
      <c r="D301" s="60">
        <f>IF(D299&gt;=D6,D299-D6,0)</f>
        <v>0</v>
      </c>
      <c r="E301" s="60">
        <f>IF(E299&gt;=E6,E299-E6,0)</f>
        <v>144908.68999999994</v>
      </c>
      <c r="F301" s="45" t="str">
        <f t="shared" si="68"/>
        <v>-</v>
      </c>
    </row>
    <row r="302" spans="1:6" ht="12.75" customHeight="1" x14ac:dyDescent="0.25">
      <c r="A302" s="63">
        <v>92211</v>
      </c>
      <c r="B302" s="64" t="s">
        <v>596</v>
      </c>
      <c r="C302" s="247" t="s">
        <v>597</v>
      </c>
      <c r="D302" s="194">
        <v>121516.18</v>
      </c>
      <c r="E302" s="194">
        <v>191645.53</v>
      </c>
      <c r="F302" s="45">
        <f t="shared" si="68"/>
        <v>157.71194420364435</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928.62</v>
      </c>
      <c r="E304" s="194">
        <v>148502.25</v>
      </c>
      <c r="F304" s="45" t="str">
        <f t="shared" si="68"/>
        <v>&gt;&gt;100</v>
      </c>
    </row>
    <row r="305" spans="1:6" ht="12" x14ac:dyDescent="0.25">
      <c r="A305" s="63">
        <v>9661</v>
      </c>
      <c r="B305" s="220" t="s">
        <v>602</v>
      </c>
      <c r="C305" s="247" t="s">
        <v>603</v>
      </c>
      <c r="D305" s="194">
        <v>928.62</v>
      </c>
      <c r="E305" s="194">
        <v>319.94</v>
      </c>
      <c r="F305" s="45">
        <f t="shared" si="68"/>
        <v>34.453274751782217</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72" t="s">
        <v>606</v>
      </c>
      <c r="B307" s="373"/>
      <c r="C307" s="171"/>
      <c r="D307" s="43"/>
      <c r="E307" s="43"/>
      <c r="F307" s="44"/>
    </row>
    <row r="308" spans="1:6" ht="12.75" customHeight="1" x14ac:dyDescent="0.25">
      <c r="A308" s="63">
        <v>7</v>
      </c>
      <c r="B308" s="64" t="s">
        <v>607</v>
      </c>
      <c r="C308" s="247" t="s">
        <v>608</v>
      </c>
      <c r="D308" s="60">
        <f t="shared" ref="D308:E308" si="71">D309+D321+D354+D358</f>
        <v>59.69</v>
      </c>
      <c r="E308" s="60">
        <f t="shared" si="71"/>
        <v>29.86</v>
      </c>
      <c r="F308" s="45">
        <f t="shared" ref="F308:F428" si="72">IF(D308&lt;&gt;0,IF(E308/D308&gt;=100,"&gt;&gt;100",E308/D308*100),"-")</f>
        <v>50.025129837493722</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59.69</v>
      </c>
      <c r="E321" s="60">
        <f t="shared" si="76"/>
        <v>29.86</v>
      </c>
      <c r="F321" s="45">
        <f t="shared" si="72"/>
        <v>50.025129837493722</v>
      </c>
    </row>
    <row r="322" spans="1:6" ht="12.75" customHeight="1" x14ac:dyDescent="0.25">
      <c r="A322" s="63">
        <v>721</v>
      </c>
      <c r="B322" s="64" t="s">
        <v>635</v>
      </c>
      <c r="C322" s="247" t="s">
        <v>636</v>
      </c>
      <c r="D322" s="60">
        <f t="shared" ref="D322:E322" si="77">SUM(D323:D326)</f>
        <v>59.69</v>
      </c>
      <c r="E322" s="60">
        <f t="shared" si="77"/>
        <v>29.86</v>
      </c>
      <c r="F322" s="45">
        <f t="shared" si="72"/>
        <v>50.025129837493722</v>
      </c>
    </row>
    <row r="323" spans="1:6" ht="12.75" customHeight="1" x14ac:dyDescent="0.25">
      <c r="A323" s="63">
        <v>7211</v>
      </c>
      <c r="B323" s="64" t="s">
        <v>637</v>
      </c>
      <c r="C323" s="247" t="s">
        <v>638</v>
      </c>
      <c r="D323" s="194">
        <v>59.69</v>
      </c>
      <c r="E323" s="194">
        <v>29.86</v>
      </c>
      <c r="F323" s="45">
        <f t="shared" si="72"/>
        <v>50.025129837493722</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41070.18</v>
      </c>
      <c r="E360" s="60">
        <f t="shared" si="86"/>
        <v>75940.53</v>
      </c>
      <c r="F360" s="45">
        <f t="shared" si="72"/>
        <v>184.90430282993646</v>
      </c>
    </row>
    <row r="361" spans="1:6" ht="12.75" customHeight="1" x14ac:dyDescent="0.25">
      <c r="A361" s="63">
        <v>41</v>
      </c>
      <c r="B361" s="64" t="s">
        <v>713</v>
      </c>
      <c r="C361" s="247" t="s">
        <v>714</v>
      </c>
      <c r="D361" s="60">
        <f t="shared" ref="D361:E361" si="87">D362+D366</f>
        <v>0</v>
      </c>
      <c r="E361" s="60">
        <f t="shared" si="87"/>
        <v>775</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775</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v>775</v>
      </c>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28219.29</v>
      </c>
      <c r="E373" s="60">
        <f t="shared" si="90"/>
        <v>68665.53</v>
      </c>
      <c r="F373" s="45">
        <f t="shared" si="72"/>
        <v>243.32834029488336</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27471.15</v>
      </c>
      <c r="E379" s="60">
        <f t="shared" si="92"/>
        <v>67879.17</v>
      </c>
      <c r="F379" s="45">
        <f t="shared" si="72"/>
        <v>247.09256802136056</v>
      </c>
    </row>
    <row r="380" spans="1:6" ht="12.75" customHeight="1" x14ac:dyDescent="0.25">
      <c r="A380" s="63">
        <v>4221</v>
      </c>
      <c r="B380" s="64" t="s">
        <v>647</v>
      </c>
      <c r="C380" s="247" t="s">
        <v>739</v>
      </c>
      <c r="D380" s="194">
        <v>19506.740000000002</v>
      </c>
      <c r="E380" s="194">
        <v>58319.27</v>
      </c>
      <c r="F380" s="45">
        <f t="shared" si="72"/>
        <v>298.96984324392486</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3725</v>
      </c>
      <c r="E382" s="194">
        <v>6238.67</v>
      </c>
      <c r="F382" s="45">
        <f t="shared" si="72"/>
        <v>167.48107382550336</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4239.41</v>
      </c>
      <c r="E386" s="194">
        <v>3321.23</v>
      </c>
      <c r="F386" s="45">
        <f t="shared" si="72"/>
        <v>78.341797561453134</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748.14</v>
      </c>
      <c r="E393" s="60">
        <f t="shared" si="94"/>
        <v>786.36</v>
      </c>
      <c r="F393" s="45">
        <f t="shared" si="72"/>
        <v>105.1086695003609</v>
      </c>
    </row>
    <row r="394" spans="1:6" ht="12.75" customHeight="1" x14ac:dyDescent="0.25">
      <c r="A394" s="63">
        <v>4241</v>
      </c>
      <c r="B394" s="64" t="s">
        <v>756</v>
      </c>
      <c r="C394" s="247" t="s">
        <v>757</v>
      </c>
      <c r="D394" s="194">
        <v>748.14</v>
      </c>
      <c r="E394" s="194">
        <v>786.36</v>
      </c>
      <c r="F394" s="45">
        <f t="shared" si="72"/>
        <v>105.1086695003609</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12850.89</v>
      </c>
      <c r="E412" s="60">
        <f t="shared" si="100"/>
        <v>6500</v>
      </c>
      <c r="F412" s="45">
        <f t="shared" si="72"/>
        <v>50.580154370631135</v>
      </c>
    </row>
    <row r="413" spans="1:6" ht="12.75" customHeight="1" x14ac:dyDescent="0.25">
      <c r="A413" s="63">
        <v>451</v>
      </c>
      <c r="B413" s="64" t="s">
        <v>784</v>
      </c>
      <c r="C413" s="247" t="s">
        <v>785</v>
      </c>
      <c r="D413" s="194">
        <v>12850.89</v>
      </c>
      <c r="E413" s="194">
        <v>6500</v>
      </c>
      <c r="F413" s="45">
        <f t="shared" si="72"/>
        <v>50.580154370631135</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41010.49</v>
      </c>
      <c r="E418" s="60">
        <f t="shared" si="102"/>
        <v>75910.67</v>
      </c>
      <c r="F418" s="45">
        <f t="shared" si="72"/>
        <v>185.10061693971468</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66356.179999999993</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1762975.14</v>
      </c>
      <c r="E422" s="60">
        <f>E6+E308</f>
        <v>1940125.2300000002</v>
      </c>
      <c r="F422" s="45">
        <f t="shared" si="72"/>
        <v>110.04836006933145</v>
      </c>
    </row>
    <row r="423" spans="1:6" ht="12.75" customHeight="1" x14ac:dyDescent="0.25">
      <c r="A423" s="63" t="s">
        <v>581</v>
      </c>
      <c r="B423" s="64" t="s">
        <v>804</v>
      </c>
      <c r="C423" s="247" t="s">
        <v>805</v>
      </c>
      <c r="D423" s="60">
        <f t="shared" ref="D423:E423" si="103">D299+D360</f>
        <v>1723752.95</v>
      </c>
      <c r="E423" s="60">
        <f t="shared" si="103"/>
        <v>2160944.59</v>
      </c>
      <c r="F423" s="45">
        <f t="shared" si="72"/>
        <v>125.36277834941485</v>
      </c>
    </row>
    <row r="424" spans="1:6" ht="12.75" customHeight="1" x14ac:dyDescent="0.25">
      <c r="A424" s="63" t="s">
        <v>581</v>
      </c>
      <c r="B424" s="64" t="s">
        <v>806</v>
      </c>
      <c r="C424" s="247" t="s">
        <v>807</v>
      </c>
      <c r="D424" s="60">
        <f t="shared" ref="D424:E424" si="104">IF(D422&gt;=D423,D422-D423,0)</f>
        <v>39222.189999999944</v>
      </c>
      <c r="E424" s="60">
        <f t="shared" si="104"/>
        <v>0</v>
      </c>
      <c r="F424" s="45">
        <f t="shared" si="72"/>
        <v>0</v>
      </c>
    </row>
    <row r="425" spans="1:6" ht="12.75" customHeight="1" x14ac:dyDescent="0.25">
      <c r="A425" s="63" t="s">
        <v>581</v>
      </c>
      <c r="B425" s="64" t="s">
        <v>808</v>
      </c>
      <c r="C425" s="247" t="s">
        <v>809</v>
      </c>
      <c r="D425" s="60">
        <f t="shared" ref="D425:E425" si="105">IF(D423&gt;=D422,D423-D422,0)</f>
        <v>0</v>
      </c>
      <c r="E425" s="60">
        <f t="shared" si="105"/>
        <v>220819.35999999964</v>
      </c>
      <c r="F425" s="45" t="str">
        <f t="shared" si="72"/>
        <v>-</v>
      </c>
    </row>
    <row r="426" spans="1:6" ht="12.75" customHeight="1" x14ac:dyDescent="0.25">
      <c r="A426" s="251" t="s">
        <v>810</v>
      </c>
      <c r="B426" s="183" t="s">
        <v>811</v>
      </c>
      <c r="C426" s="252" t="s">
        <v>812</v>
      </c>
      <c r="D426" s="60">
        <f t="shared" ref="D426:E426" si="106">IF(D302-D303+D419-D420&gt;=0,D302-D303+D419-D420,0)</f>
        <v>121516.18</v>
      </c>
      <c r="E426" s="60">
        <f t="shared" si="106"/>
        <v>125289.35</v>
      </c>
      <c r="F426" s="45">
        <f t="shared" si="72"/>
        <v>103.10507621289611</v>
      </c>
    </row>
    <row r="427" spans="1:6" ht="12.75" customHeight="1" x14ac:dyDescent="0.25">
      <c r="A427" s="251" t="s">
        <v>810</v>
      </c>
      <c r="B427" s="64" t="s">
        <v>813</v>
      </c>
      <c r="C427" s="252" t="s">
        <v>814</v>
      </c>
      <c r="D427" s="60">
        <f t="shared" ref="D427:E427" si="107">IF(D303-D302+D420-D419&gt;=0,D303-D302+D420-D419,0)</f>
        <v>0</v>
      </c>
      <c r="E427" s="60">
        <f t="shared" si="107"/>
        <v>0</v>
      </c>
      <c r="F427" s="45" t="str">
        <f t="shared" si="72"/>
        <v>-</v>
      </c>
    </row>
    <row r="428" spans="1:6" ht="22.8" x14ac:dyDescent="0.25">
      <c r="A428" s="249" t="s">
        <v>815</v>
      </c>
      <c r="B428" s="243" t="s">
        <v>816</v>
      </c>
      <c r="C428" s="250" t="s">
        <v>817</v>
      </c>
      <c r="D428" s="81">
        <f t="shared" ref="D428:E428" si="108">D304+D421</f>
        <v>928.62</v>
      </c>
      <c r="E428" s="81">
        <f t="shared" si="108"/>
        <v>148502.25</v>
      </c>
      <c r="F428" s="61" t="str">
        <f t="shared" si="72"/>
        <v>&gt;&gt;100</v>
      </c>
    </row>
    <row r="429" spans="1:6" s="55" customFormat="1" ht="20.100000000000001" customHeight="1" x14ac:dyDescent="0.25">
      <c r="A429" s="372" t="s">
        <v>818</v>
      </c>
      <c r="B429" s="37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1762975.14</v>
      </c>
      <c r="E643" s="60">
        <f>E422+E430</f>
        <v>1940125.2300000002</v>
      </c>
      <c r="F643" s="45">
        <f t="shared" si="109"/>
        <v>110.04836006933145</v>
      </c>
    </row>
    <row r="644" spans="1:6" ht="12.75" customHeight="1" x14ac:dyDescent="0.25">
      <c r="A644" s="63" t="s">
        <v>581</v>
      </c>
      <c r="B644" s="64" t="s">
        <v>1237</v>
      </c>
      <c r="C644" s="247" t="s">
        <v>1238</v>
      </c>
      <c r="D644" s="60">
        <f>D423+D535</f>
        <v>1723752.95</v>
      </c>
      <c r="E644" s="60">
        <f>E423+E535</f>
        <v>2160944.59</v>
      </c>
      <c r="F644" s="45">
        <f t="shared" si="109"/>
        <v>125.36277834941485</v>
      </c>
    </row>
    <row r="645" spans="1:6" ht="12.75" customHeight="1" x14ac:dyDescent="0.25">
      <c r="A645" s="63" t="s">
        <v>581</v>
      </c>
      <c r="B645" s="64" t="s">
        <v>1239</v>
      </c>
      <c r="C645" s="247" t="s">
        <v>1240</v>
      </c>
      <c r="D645" s="60">
        <f t="shared" ref="D645:E645" si="163">IF(D643&gt;=D644,D643-D644,0)</f>
        <v>39222.189999999944</v>
      </c>
      <c r="E645" s="60">
        <f t="shared" si="163"/>
        <v>0</v>
      </c>
      <c r="F645" s="45">
        <f t="shared" si="109"/>
        <v>0</v>
      </c>
    </row>
    <row r="646" spans="1:6" ht="12.75" customHeight="1" x14ac:dyDescent="0.25">
      <c r="A646" s="63" t="s">
        <v>581</v>
      </c>
      <c r="B646" s="64" t="s">
        <v>1241</v>
      </c>
      <c r="C646" s="247" t="s">
        <v>1242</v>
      </c>
      <c r="D646" s="60">
        <f t="shared" ref="D646:E646" si="164">IF(D644&gt;=D643,D644-D643,0)</f>
        <v>0</v>
      </c>
      <c r="E646" s="60">
        <f t="shared" si="164"/>
        <v>220819.35999999964</v>
      </c>
      <c r="F646" s="45" t="str">
        <f t="shared" si="109"/>
        <v>-</v>
      </c>
    </row>
    <row r="647" spans="1:6" ht="22.8" x14ac:dyDescent="0.25">
      <c r="A647" s="251" t="s">
        <v>1243</v>
      </c>
      <c r="B647" s="64" t="s">
        <v>1244</v>
      </c>
      <c r="C647" s="252" t="s">
        <v>1243</v>
      </c>
      <c r="D647" s="60">
        <f>IF(D426-D427+D641-D642&gt;=0,D426-D427+D641-D642,0)</f>
        <v>121516.18</v>
      </c>
      <c r="E647" s="60">
        <f>IF(E426-E427+E641-E642&gt;=0,E426-E427+E641-E642,0)</f>
        <v>125289.35</v>
      </c>
      <c r="F647" s="45">
        <f t="shared" si="109"/>
        <v>103.10507621289611</v>
      </c>
    </row>
    <row r="648" spans="1:6" ht="22.8" x14ac:dyDescent="0.25">
      <c r="A648" s="251" t="s">
        <v>1245</v>
      </c>
      <c r="B648" s="64" t="s">
        <v>1246</v>
      </c>
      <c r="C648" s="252" t="s">
        <v>1245</v>
      </c>
      <c r="D648" s="60">
        <f>IF(D427-D426+D642-D641&gt;=0,D427-D426+D642-D641,0)</f>
        <v>0</v>
      </c>
      <c r="E648" s="60">
        <f>IF(E427-E426+E642-E641&gt;=0,E427-E426+E642-E641,0)</f>
        <v>0</v>
      </c>
      <c r="F648" s="45" t="str">
        <f t="shared" si="109"/>
        <v>-</v>
      </c>
    </row>
    <row r="649" spans="1:6" ht="22.8" x14ac:dyDescent="0.25">
      <c r="A649" s="63" t="s">
        <v>581</v>
      </c>
      <c r="B649" s="64" t="s">
        <v>1247</v>
      </c>
      <c r="C649" s="247" t="s">
        <v>1248</v>
      </c>
      <c r="D649" s="60">
        <f t="shared" ref="D649:E649" si="165">IF(D645+D647-D646-D648&gt;=0,D645+D647-D646-D648,0)</f>
        <v>160738.36999999994</v>
      </c>
      <c r="E649" s="60">
        <f t="shared" si="165"/>
        <v>0</v>
      </c>
      <c r="F649" s="45">
        <f t="shared" si="109"/>
        <v>0</v>
      </c>
    </row>
    <row r="650" spans="1:6" ht="22.8" x14ac:dyDescent="0.25">
      <c r="A650" s="63" t="s">
        <v>581</v>
      </c>
      <c r="B650" s="64" t="s">
        <v>1249</v>
      </c>
      <c r="C650" s="247" t="s">
        <v>1250</v>
      </c>
      <c r="D650" s="60">
        <f t="shared" ref="D650:E650" si="166">IF(D646+D648-D645-D647&gt;=0,D646+D648-D645-D647,0)</f>
        <v>0</v>
      </c>
      <c r="E650" s="60">
        <f t="shared" si="166"/>
        <v>95530.009999999631</v>
      </c>
      <c r="F650" s="45" t="str">
        <f t="shared" si="109"/>
        <v>-</v>
      </c>
    </row>
    <row r="651" spans="1:6" ht="22.8" x14ac:dyDescent="0.25">
      <c r="A651" s="249" t="s">
        <v>1251</v>
      </c>
      <c r="B651" s="184" t="s">
        <v>1252</v>
      </c>
      <c r="C651" s="250" t="s">
        <v>1251</v>
      </c>
      <c r="D651" s="196">
        <v>126901.09</v>
      </c>
      <c r="E651" s="196"/>
      <c r="F651" s="61">
        <f t="shared" si="109"/>
        <v>0</v>
      </c>
    </row>
    <row r="652" spans="1:6" s="55" customFormat="1" ht="20.100000000000001" customHeight="1" x14ac:dyDescent="0.25">
      <c r="A652" s="372" t="s">
        <v>1253</v>
      </c>
      <c r="B652" s="373"/>
      <c r="C652" s="171"/>
      <c r="D652" s="43"/>
      <c r="E652" s="43"/>
      <c r="F652" s="44"/>
    </row>
    <row r="653" spans="1:6" ht="12.75" customHeight="1" x14ac:dyDescent="0.25">
      <c r="A653" s="63">
        <v>11</v>
      </c>
      <c r="B653" s="64" t="s">
        <v>1254</v>
      </c>
      <c r="C653" s="247" t="s">
        <v>1255</v>
      </c>
      <c r="D653" s="194">
        <v>114057.53</v>
      </c>
      <c r="E653" s="194">
        <v>167034.92000000001</v>
      </c>
      <c r="F653" s="45">
        <f t="shared" ref="F653:F740" si="167">IF(D653&lt;&gt;0,IF(E653/D653&gt;=100,"&gt;&gt;100",E653/D653*100),"-")</f>
        <v>146.44795481718745</v>
      </c>
    </row>
    <row r="654" spans="1:6" ht="12.75" customHeight="1" x14ac:dyDescent="0.25">
      <c r="A654" s="63" t="s">
        <v>1256</v>
      </c>
      <c r="B654" s="64" t="s">
        <v>1257</v>
      </c>
      <c r="C654" s="247" t="s">
        <v>1256</v>
      </c>
      <c r="D654" s="194">
        <v>1177966.54</v>
      </c>
      <c r="E654" s="194">
        <v>1343876.16</v>
      </c>
      <c r="F654" s="45">
        <f t="shared" si="167"/>
        <v>114.08440854355675</v>
      </c>
    </row>
    <row r="655" spans="1:6" ht="12.75" customHeight="1" x14ac:dyDescent="0.25">
      <c r="A655" s="63" t="s">
        <v>1258</v>
      </c>
      <c r="B655" s="64" t="s">
        <v>1259</v>
      </c>
      <c r="C655" s="247" t="s">
        <v>1258</v>
      </c>
      <c r="D655" s="194">
        <v>1124989.1499999999</v>
      </c>
      <c r="E655" s="194">
        <v>1452683.53</v>
      </c>
      <c r="F655" s="45">
        <f t="shared" si="167"/>
        <v>129.12867026317545</v>
      </c>
    </row>
    <row r="656" spans="1:6" ht="22.8" x14ac:dyDescent="0.25">
      <c r="A656" s="63">
        <v>11</v>
      </c>
      <c r="B656" s="64" t="s">
        <v>1260</v>
      </c>
      <c r="C656" s="247" t="s">
        <v>1261</v>
      </c>
      <c r="D656" s="60">
        <f t="shared" ref="D656:E656" si="168">+D653+D654-D655</f>
        <v>167034.92000000016</v>
      </c>
      <c r="E656" s="60">
        <f t="shared" si="168"/>
        <v>58227.549999999814</v>
      </c>
      <c r="F656" s="45">
        <f t="shared" si="167"/>
        <v>34.859507221603572</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60</v>
      </c>
      <c r="E658" s="253">
        <v>60</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54</v>
      </c>
      <c r="E660" s="253">
        <v>54</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c r="E663" s="192"/>
      <c r="F663" s="71" t="str">
        <f t="shared" si="167"/>
        <v>-</v>
      </c>
    </row>
    <row r="664" spans="1:6" ht="12.75" customHeight="1" x14ac:dyDescent="0.25">
      <c r="A664" s="70" t="s">
        <v>1277</v>
      </c>
      <c r="B664" s="65" t="s">
        <v>1278</v>
      </c>
      <c r="C664" s="277" t="s">
        <v>1277</v>
      </c>
      <c r="D664" s="192"/>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1455643.22</v>
      </c>
      <c r="E683" s="192">
        <v>1587725.32</v>
      </c>
      <c r="F683" s="71">
        <f t="shared" si="167"/>
        <v>109.07379625620075</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600</v>
      </c>
      <c r="E685" s="194">
        <v>600</v>
      </c>
      <c r="F685" s="45">
        <f t="shared" si="167"/>
        <v>100</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48680.6</v>
      </c>
      <c r="E702" s="192">
        <v>44010</v>
      </c>
      <c r="F702" s="71">
        <f t="shared" si="167"/>
        <v>90.405623595436381</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c r="E711" s="192"/>
      <c r="F711" s="71" t="str">
        <f t="shared" si="167"/>
        <v>-</v>
      </c>
    </row>
    <row r="712" spans="1:6" ht="12.75" customHeight="1" x14ac:dyDescent="0.25">
      <c r="A712" s="70" t="s">
        <v>1358</v>
      </c>
      <c r="B712" s="65" t="s">
        <v>1359</v>
      </c>
      <c r="C712" s="277" t="s">
        <v>1358</v>
      </c>
      <c r="D712" s="192"/>
      <c r="E712" s="192"/>
      <c r="F712" s="71" t="str">
        <f t="shared" si="167"/>
        <v>-</v>
      </c>
    </row>
    <row r="713" spans="1:6" ht="22.8" x14ac:dyDescent="0.25">
      <c r="A713" s="70" t="s">
        <v>1360</v>
      </c>
      <c r="B713" s="65" t="s">
        <v>1361</v>
      </c>
      <c r="C713" s="277" t="s">
        <v>1360</v>
      </c>
      <c r="D713" s="192"/>
      <c r="E713" s="192"/>
      <c r="F713" s="71" t="str">
        <f t="shared" si="167"/>
        <v>-</v>
      </c>
    </row>
    <row r="714" spans="1:6" ht="12" x14ac:dyDescent="0.25">
      <c r="A714" s="70" t="s">
        <v>1362</v>
      </c>
      <c r="B714" s="65" t="s">
        <v>1363</v>
      </c>
      <c r="C714" s="277" t="s">
        <v>1362</v>
      </c>
      <c r="D714" s="192"/>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c r="E722" s="192"/>
      <c r="F722" s="71" t="str">
        <f t="shared" si="167"/>
        <v>-</v>
      </c>
    </row>
    <row r="723" spans="1:6" ht="12" x14ac:dyDescent="0.25">
      <c r="A723" s="70" t="s">
        <v>1380</v>
      </c>
      <c r="B723" s="65" t="s">
        <v>1381</v>
      </c>
      <c r="C723" s="277" t="s">
        <v>1380</v>
      </c>
      <c r="D723" s="192"/>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c r="E730" s="192"/>
      <c r="F730" s="71" t="str">
        <f t="shared" si="167"/>
        <v>-</v>
      </c>
    </row>
    <row r="731" spans="1:6" ht="12" x14ac:dyDescent="0.25">
      <c r="A731" s="70">
        <v>66345</v>
      </c>
      <c r="B731" s="65" t="s">
        <v>1392</v>
      </c>
      <c r="C731" s="277">
        <v>66345</v>
      </c>
      <c r="D731" s="192"/>
      <c r="E731" s="192"/>
      <c r="F731" s="71" t="str">
        <f t="shared" si="167"/>
        <v>-</v>
      </c>
    </row>
    <row r="732" spans="1:6" ht="12.75" customHeight="1" x14ac:dyDescent="0.25">
      <c r="A732" s="70">
        <v>31214</v>
      </c>
      <c r="B732" s="65" t="s">
        <v>1393</v>
      </c>
      <c r="C732" s="278" t="s">
        <v>1394</v>
      </c>
      <c r="D732" s="192">
        <v>4599.78</v>
      </c>
      <c r="E732" s="192"/>
      <c r="F732" s="71">
        <f t="shared" si="167"/>
        <v>0</v>
      </c>
    </row>
    <row r="733" spans="1:6" ht="12.75" customHeight="1" x14ac:dyDescent="0.25">
      <c r="A733" s="70">
        <v>31215</v>
      </c>
      <c r="B733" s="65" t="s">
        <v>1395</v>
      </c>
      <c r="C733" s="278" t="s">
        <v>1396</v>
      </c>
      <c r="D733" s="192">
        <v>2207.1999999999998</v>
      </c>
      <c r="E733" s="192">
        <v>2777.7</v>
      </c>
      <c r="F733" s="71">
        <f t="shared" si="167"/>
        <v>125.84722725625225</v>
      </c>
    </row>
    <row r="734" spans="1:6" ht="12.75" customHeight="1" x14ac:dyDescent="0.25">
      <c r="A734" s="70">
        <v>32121</v>
      </c>
      <c r="B734" s="65" t="s">
        <v>1397</v>
      </c>
      <c r="C734" s="278" t="s">
        <v>1398</v>
      </c>
      <c r="D734" s="192">
        <v>20106.560000000001</v>
      </c>
      <c r="E734" s="192">
        <v>23228.13</v>
      </c>
      <c r="F734" s="71">
        <f t="shared" si="167"/>
        <v>115.52513209619148</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3440</v>
      </c>
      <c r="E736" s="194">
        <v>5010</v>
      </c>
      <c r="F736" s="45">
        <f t="shared" si="167"/>
        <v>145.63953488372093</v>
      </c>
    </row>
    <row r="737" spans="1:6" ht="12.75" customHeight="1" x14ac:dyDescent="0.25">
      <c r="A737" s="63" t="s">
        <v>1403</v>
      </c>
      <c r="B737" s="64" t="s">
        <v>1404</v>
      </c>
      <c r="C737" s="247" t="s">
        <v>1403</v>
      </c>
      <c r="D737" s="194">
        <v>7892.34</v>
      </c>
      <c r="E737" s="194">
        <v>3211.39</v>
      </c>
      <c r="F737" s="45">
        <f t="shared" si="167"/>
        <v>40.689960138564736</v>
      </c>
    </row>
    <row r="738" spans="1:6" ht="12.75" customHeight="1" x14ac:dyDescent="0.25">
      <c r="A738" s="63" t="s">
        <v>1405</v>
      </c>
      <c r="B738" s="64" t="s">
        <v>1406</v>
      </c>
      <c r="C738" s="247" t="s">
        <v>1405</v>
      </c>
      <c r="D738" s="194">
        <v>223.95</v>
      </c>
      <c r="E738" s="194">
        <v>1119.94</v>
      </c>
      <c r="F738" s="45">
        <f t="shared" si="167"/>
        <v>500.08484036615323</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748</v>
      </c>
      <c r="E742" s="192">
        <v>1656</v>
      </c>
      <c r="F742" s="71">
        <f t="shared" si="169"/>
        <v>221.39037433155079</v>
      </c>
    </row>
    <row r="743" spans="1:6" ht="12.75" customHeight="1" x14ac:dyDescent="0.25">
      <c r="A743" s="70" t="s">
        <v>1415</v>
      </c>
      <c r="B743" s="65" t="s">
        <v>1416</v>
      </c>
      <c r="C743" s="277" t="s">
        <v>1415</v>
      </c>
      <c r="D743" s="192"/>
      <c r="E743" s="192"/>
      <c r="F743" s="71" t="str">
        <f t="shared" ref="F743:F744" si="170">IF(D743&lt;&gt;0,IF(E743/D743&gt;=100,"&gt;&gt;100",E743/D743*100),"-")</f>
        <v>-</v>
      </c>
    </row>
    <row r="744" spans="1:6" ht="12.75" customHeight="1" x14ac:dyDescent="0.25">
      <c r="A744" s="70" t="s">
        <v>1417</v>
      </c>
      <c r="B744" s="65" t="s">
        <v>1418</v>
      </c>
      <c r="C744" s="277" t="s">
        <v>1417</v>
      </c>
      <c r="D744" s="192"/>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c r="E806" s="192"/>
      <c r="F806" s="71" t="str">
        <f t="shared" ref="F806:F814" si="171">IF(D806&lt;&gt;0,IF(E806/D806&gt;=100,"&gt;&gt;100",E806/D806*100),"-")</f>
        <v>-</v>
      </c>
    </row>
    <row r="807" spans="1:6" ht="12" x14ac:dyDescent="0.25">
      <c r="A807" s="70" t="s">
        <v>1542</v>
      </c>
      <c r="B807" s="182" t="s">
        <v>1543</v>
      </c>
      <c r="C807" s="277" t="s">
        <v>1542</v>
      </c>
      <c r="D807" s="192"/>
      <c r="E807" s="192"/>
      <c r="F807" s="71" t="str">
        <f t="shared" si="171"/>
        <v>-</v>
      </c>
    </row>
    <row r="808" spans="1:6" ht="12" x14ac:dyDescent="0.25">
      <c r="A808" s="70" t="s">
        <v>1544</v>
      </c>
      <c r="B808" s="182" t="s">
        <v>1545</v>
      </c>
      <c r="C808" s="277" t="s">
        <v>1544</v>
      </c>
      <c r="D808" s="192"/>
      <c r="E808" s="192"/>
      <c r="F808" s="71" t="str">
        <f t="shared" si="171"/>
        <v>-</v>
      </c>
    </row>
    <row r="809" spans="1:6" ht="22.8" x14ac:dyDescent="0.25">
      <c r="A809" s="70" t="s">
        <v>1546</v>
      </c>
      <c r="B809" s="182" t="s">
        <v>1547</v>
      </c>
      <c r="C809" s="277" t="s">
        <v>1546</v>
      </c>
      <c r="D809" s="192"/>
      <c r="E809" s="192"/>
      <c r="F809" s="71" t="str">
        <f t="shared" si="171"/>
        <v>-</v>
      </c>
    </row>
    <row r="810" spans="1:6" ht="12" x14ac:dyDescent="0.25">
      <c r="A810" s="70" t="s">
        <v>1548</v>
      </c>
      <c r="B810" s="182" t="s">
        <v>1549</v>
      </c>
      <c r="C810" s="277" t="s">
        <v>1548</v>
      </c>
      <c r="D810" s="192"/>
      <c r="E810" s="192"/>
      <c r="F810" s="71" t="str">
        <f t="shared" si="171"/>
        <v>-</v>
      </c>
    </row>
    <row r="811" spans="1:6" ht="12" x14ac:dyDescent="0.25">
      <c r="A811" s="70" t="s">
        <v>1550</v>
      </c>
      <c r="B811" s="182" t="s">
        <v>1551</v>
      </c>
      <c r="C811" s="277" t="s">
        <v>1550</v>
      </c>
      <c r="D811" s="192"/>
      <c r="E811" s="192"/>
      <c r="F811" s="71" t="str">
        <f t="shared" si="171"/>
        <v>-</v>
      </c>
    </row>
    <row r="812" spans="1:6" ht="12" x14ac:dyDescent="0.25">
      <c r="A812" s="70" t="s">
        <v>1552</v>
      </c>
      <c r="B812" s="182" t="s">
        <v>1553</v>
      </c>
      <c r="C812" s="277" t="s">
        <v>1552</v>
      </c>
      <c r="D812" s="192"/>
      <c r="E812" s="192"/>
      <c r="F812" s="71" t="str">
        <f t="shared" si="171"/>
        <v>-</v>
      </c>
    </row>
    <row r="813" spans="1:6" ht="12" x14ac:dyDescent="0.25">
      <c r="A813" s="70" t="s">
        <v>1554</v>
      </c>
      <c r="B813" s="182" t="s">
        <v>1555</v>
      </c>
      <c r="C813" s="277" t="s">
        <v>1554</v>
      </c>
      <c r="D813" s="192"/>
      <c r="E813" s="192"/>
      <c r="F813" s="71" t="str">
        <f t="shared" si="171"/>
        <v>-</v>
      </c>
    </row>
    <row r="814" spans="1:6" ht="12" x14ac:dyDescent="0.25">
      <c r="A814" s="70" t="s">
        <v>1556</v>
      </c>
      <c r="B814" s="182" t="s">
        <v>1557</v>
      </c>
      <c r="C814" s="277" t="s">
        <v>1556</v>
      </c>
      <c r="D814" s="192"/>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68" t="s">
        <v>1947</v>
      </c>
      <c r="B1010" s="36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6"/>
      <c r="E1021" s="367"/>
      <c r="F1021" s="51"/>
    </row>
    <row r="1022" spans="1:6" ht="15" customHeight="1" x14ac:dyDescent="0.25">
      <c r="A1022" s="140"/>
      <c r="B1022" s="163"/>
      <c r="C1022" s="173"/>
      <c r="D1022" s="366"/>
      <c r="E1022" s="36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160" zoomScaleNormal="100" workbookViewId="0">
      <selection activeCell="O285" sqref="O285"/>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4" t="s">
        <v>1</v>
      </c>
      <c r="C1" s="268" t="s">
        <v>2</v>
      </c>
      <c r="D1" s="325" t="s">
        <v>3</v>
      </c>
      <c r="E1" s="268" t="s">
        <v>4</v>
      </c>
      <c r="F1" s="326" t="s">
        <v>5</v>
      </c>
    </row>
    <row r="2" spans="1:24" ht="50.1" customHeight="1" x14ac:dyDescent="0.25">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2131</v>
      </c>
      <c r="C6" s="261" t="s">
        <v>2132</v>
      </c>
      <c r="D6" s="180">
        <f t="shared" ref="D6:E6" si="0">D7+D69</f>
        <v>990036.62000000023</v>
      </c>
      <c r="E6" s="180">
        <f t="shared" si="0"/>
        <v>941242.90000000014</v>
      </c>
      <c r="F6" s="181">
        <f t="shared" ref="F6:F298" si="1">IF(D6&gt;0,IF(E6/D6&gt;=100,"&gt;&gt;100",E6/D6*100),"-")</f>
        <v>95.07152371798125</v>
      </c>
      <c r="G6" s="66"/>
      <c r="H6" s="66"/>
      <c r="I6" s="66"/>
      <c r="J6" s="66"/>
      <c r="K6" s="66"/>
      <c r="L6" s="66"/>
      <c r="M6" s="66"/>
      <c r="N6" s="66"/>
      <c r="O6" s="66"/>
      <c r="P6" s="66"/>
      <c r="Q6" s="66"/>
      <c r="R6" s="66"/>
      <c r="S6" s="66"/>
      <c r="T6" s="66"/>
      <c r="U6" s="66"/>
      <c r="V6" s="66"/>
      <c r="W6" s="66"/>
    </row>
    <row r="7" spans="1:24" ht="12.75" customHeight="1" x14ac:dyDescent="0.25">
      <c r="A7" s="70">
        <v>0</v>
      </c>
      <c r="B7" s="65" t="s">
        <v>2133</v>
      </c>
      <c r="C7" s="134" t="s">
        <v>2134</v>
      </c>
      <c r="D7" s="79">
        <f t="shared" ref="D7:E7" si="2">D8+D12+D51+D52+D56+D63</f>
        <v>694075.23000000021</v>
      </c>
      <c r="E7" s="79">
        <f t="shared" si="2"/>
        <v>732329.3400000002</v>
      </c>
      <c r="F7" s="71">
        <f t="shared" si="1"/>
        <v>105.51152214436466</v>
      </c>
      <c r="G7" s="66"/>
      <c r="H7" s="66"/>
      <c r="I7" s="66"/>
      <c r="J7" s="66"/>
      <c r="K7" s="66"/>
      <c r="L7" s="66"/>
      <c r="M7" s="66"/>
      <c r="N7" s="66"/>
      <c r="O7" s="66"/>
      <c r="P7" s="66"/>
      <c r="Q7" s="66"/>
      <c r="R7" s="66"/>
      <c r="S7" s="66"/>
      <c r="T7" s="66"/>
      <c r="U7" s="66"/>
      <c r="V7" s="66"/>
      <c r="W7" s="66"/>
    </row>
    <row r="8" spans="1:24" ht="12.75" customHeight="1" x14ac:dyDescent="0.25">
      <c r="A8" s="70" t="s">
        <v>2135</v>
      </c>
      <c r="B8" s="65" t="s">
        <v>2136</v>
      </c>
      <c r="C8" s="134" t="s">
        <v>2135</v>
      </c>
      <c r="D8" s="79">
        <f>D9+D10-D11</f>
        <v>309.36999999999989</v>
      </c>
      <c r="E8" s="79">
        <f>E9+E10-E11</f>
        <v>18409.37</v>
      </c>
      <c r="F8" s="71">
        <f t="shared" si="1"/>
        <v>5950.5996056501945</v>
      </c>
      <c r="G8" s="66"/>
      <c r="H8" s="66"/>
      <c r="I8" s="66"/>
      <c r="J8" s="66"/>
      <c r="K8" s="66"/>
      <c r="L8" s="66"/>
      <c r="M8" s="66"/>
      <c r="N8" s="66"/>
      <c r="O8" s="66"/>
      <c r="P8" s="66"/>
      <c r="Q8" s="66"/>
      <c r="R8" s="66"/>
      <c r="S8" s="66"/>
      <c r="T8" s="66"/>
      <c r="U8" s="66"/>
      <c r="V8" s="66"/>
      <c r="W8" s="66"/>
    </row>
    <row r="9" spans="1:24" ht="12.75" customHeight="1" x14ac:dyDescent="0.25">
      <c r="A9" s="70" t="s">
        <v>2137</v>
      </c>
      <c r="B9" s="65" t="s">
        <v>2138</v>
      </c>
      <c r="C9" s="134" t="s">
        <v>2137</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5">
      <c r="A10" s="70" t="s">
        <v>2139</v>
      </c>
      <c r="B10" s="65" t="s">
        <v>2140</v>
      </c>
      <c r="C10" s="134" t="s">
        <v>2139</v>
      </c>
      <c r="D10" s="192">
        <v>1207.3399999999999</v>
      </c>
      <c r="E10" s="192">
        <v>19807.34</v>
      </c>
      <c r="F10" s="71">
        <f t="shared" si="1"/>
        <v>1640.5768052081437</v>
      </c>
      <c r="G10" s="66"/>
      <c r="H10" s="66"/>
      <c r="I10" s="66"/>
      <c r="J10" s="66"/>
      <c r="K10" s="66"/>
      <c r="L10" s="66"/>
      <c r="M10" s="66"/>
      <c r="N10" s="66"/>
      <c r="O10" s="66"/>
      <c r="P10" s="66"/>
      <c r="Q10" s="66"/>
      <c r="R10" s="66"/>
      <c r="S10" s="66"/>
      <c r="T10" s="66"/>
      <c r="U10" s="66"/>
      <c r="V10" s="66"/>
      <c r="W10" s="66"/>
    </row>
    <row r="11" spans="1:24" ht="12.75" customHeight="1" x14ac:dyDescent="0.25">
      <c r="A11" s="70" t="s">
        <v>2141</v>
      </c>
      <c r="B11" s="65" t="s">
        <v>2142</v>
      </c>
      <c r="C11" s="134" t="s">
        <v>2141</v>
      </c>
      <c r="D11" s="192">
        <v>897.97</v>
      </c>
      <c r="E11" s="192">
        <v>1397.97</v>
      </c>
      <c r="F11" s="71">
        <f t="shared" si="1"/>
        <v>155.68114747708722</v>
      </c>
      <c r="G11" s="66"/>
      <c r="H11" s="66"/>
      <c r="I11" s="66"/>
      <c r="J11" s="66"/>
      <c r="K11" s="66"/>
      <c r="L11" s="66"/>
      <c r="M11" s="66"/>
      <c r="N11" s="66"/>
      <c r="O11" s="66"/>
      <c r="P11" s="66"/>
      <c r="Q11" s="66"/>
      <c r="R11" s="66"/>
      <c r="S11" s="66"/>
      <c r="T11" s="66"/>
      <c r="U11" s="66"/>
      <c r="V11" s="66"/>
      <c r="W11" s="66"/>
    </row>
    <row r="12" spans="1:24" ht="22.8" x14ac:dyDescent="0.25">
      <c r="A12" s="70" t="s">
        <v>2143</v>
      </c>
      <c r="B12" s="65" t="s">
        <v>2144</v>
      </c>
      <c r="C12" s="134" t="s">
        <v>2143</v>
      </c>
      <c r="D12" s="79">
        <f t="shared" ref="D12:E12" si="3">D13+D19+D29+D35+D41+D45</f>
        <v>616643.95000000019</v>
      </c>
      <c r="E12" s="79">
        <f t="shared" si="3"/>
        <v>630298.06000000017</v>
      </c>
      <c r="F12" s="71">
        <f t="shared" si="1"/>
        <v>102.21426156860861</v>
      </c>
      <c r="G12" s="66"/>
      <c r="H12" s="66"/>
      <c r="I12" s="66"/>
      <c r="J12" s="66"/>
      <c r="K12" s="66"/>
      <c r="L12" s="66"/>
      <c r="M12" s="66"/>
      <c r="N12" s="66"/>
      <c r="O12" s="66"/>
      <c r="P12" s="66"/>
      <c r="Q12" s="66"/>
      <c r="R12" s="66"/>
      <c r="S12" s="66"/>
      <c r="T12" s="66"/>
      <c r="U12" s="66"/>
      <c r="V12" s="66"/>
      <c r="W12" s="66"/>
    </row>
    <row r="13" spans="1:24" ht="12.75" customHeight="1" x14ac:dyDescent="0.25">
      <c r="A13" s="72" t="s">
        <v>2145</v>
      </c>
      <c r="B13" s="65" t="s">
        <v>2146</v>
      </c>
      <c r="C13" s="134" t="s">
        <v>2145</v>
      </c>
      <c r="D13" s="79">
        <f t="shared" ref="D13:E13" si="4">SUM(D14:D17)-D18</f>
        <v>529279.78000000014</v>
      </c>
      <c r="E13" s="79">
        <f t="shared" si="4"/>
        <v>506328.41000000015</v>
      </c>
      <c r="F13" s="71">
        <f t="shared" si="1"/>
        <v>95.663660153425852</v>
      </c>
      <c r="G13" s="66"/>
      <c r="H13" s="66"/>
      <c r="I13" s="66"/>
      <c r="J13" s="66"/>
      <c r="K13" s="66"/>
      <c r="L13" s="66"/>
      <c r="M13" s="66"/>
      <c r="N13" s="66"/>
      <c r="O13" s="66"/>
      <c r="P13" s="66"/>
      <c r="Q13" s="66"/>
      <c r="R13" s="66"/>
      <c r="S13" s="66"/>
      <c r="T13" s="66"/>
      <c r="U13" s="66"/>
      <c r="V13" s="66"/>
      <c r="W13" s="66"/>
    </row>
    <row r="14" spans="1:24" ht="12.75" customHeight="1" x14ac:dyDescent="0.25">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2148</v>
      </c>
      <c r="B15" s="65" t="s">
        <v>639</v>
      </c>
      <c r="C15" s="134" t="s">
        <v>2148</v>
      </c>
      <c r="D15" s="192">
        <v>1434554.32</v>
      </c>
      <c r="E15" s="192">
        <v>1434554.32</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5">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5">
      <c r="A17" s="70" t="s">
        <v>2150</v>
      </c>
      <c r="B17" s="65" t="s">
        <v>643</v>
      </c>
      <c r="C17" s="134" t="s">
        <v>2150</v>
      </c>
      <c r="D17" s="192">
        <v>100690.59</v>
      </c>
      <c r="E17" s="192">
        <v>100690.59</v>
      </c>
      <c r="F17" s="71">
        <f t="shared" si="1"/>
        <v>100</v>
      </c>
      <c r="G17" s="66"/>
      <c r="H17" s="66"/>
      <c r="I17" s="66"/>
      <c r="J17" s="66"/>
      <c r="K17" s="66"/>
      <c r="L17" s="66"/>
      <c r="M17" s="66"/>
      <c r="N17" s="66"/>
      <c r="O17" s="66"/>
      <c r="P17" s="66"/>
      <c r="Q17" s="66"/>
      <c r="R17" s="66"/>
      <c r="S17" s="66"/>
      <c r="T17" s="66"/>
      <c r="U17" s="66"/>
      <c r="V17" s="66"/>
      <c r="W17" s="66"/>
    </row>
    <row r="18" spans="1:23" ht="12.75" customHeight="1" x14ac:dyDescent="0.25">
      <c r="A18" s="70" t="s">
        <v>2151</v>
      </c>
      <c r="B18" s="65" t="s">
        <v>2152</v>
      </c>
      <c r="C18" s="134" t="s">
        <v>2151</v>
      </c>
      <c r="D18" s="192">
        <v>1005965.13</v>
      </c>
      <c r="E18" s="192">
        <v>1028916.5</v>
      </c>
      <c r="F18" s="71">
        <f t="shared" si="1"/>
        <v>102.28152739250515</v>
      </c>
      <c r="G18" s="66"/>
      <c r="H18" s="66"/>
      <c r="I18" s="66"/>
      <c r="J18" s="66"/>
      <c r="K18" s="66"/>
      <c r="L18" s="66"/>
      <c r="M18" s="66"/>
      <c r="N18" s="66"/>
      <c r="O18" s="66"/>
      <c r="P18" s="66"/>
      <c r="Q18" s="66"/>
      <c r="R18" s="66"/>
      <c r="S18" s="66"/>
      <c r="T18" s="66"/>
      <c r="U18" s="66"/>
      <c r="V18" s="66"/>
      <c r="W18" s="66"/>
    </row>
    <row r="19" spans="1:23" ht="12.75" customHeight="1" x14ac:dyDescent="0.25">
      <c r="A19" s="72" t="s">
        <v>2153</v>
      </c>
      <c r="B19" s="65" t="s">
        <v>2154</v>
      </c>
      <c r="C19" s="134" t="s">
        <v>2153</v>
      </c>
      <c r="D19" s="79">
        <f t="shared" ref="D19:E19" si="5">SUM(D20:D27)-D28</f>
        <v>74370.989999999991</v>
      </c>
      <c r="E19" s="79">
        <f t="shared" si="5"/>
        <v>110190.10999999999</v>
      </c>
      <c r="F19" s="71">
        <f t="shared" si="1"/>
        <v>148.16275808618386</v>
      </c>
      <c r="G19" s="66"/>
      <c r="H19" s="66"/>
      <c r="I19" s="66"/>
      <c r="J19" s="66"/>
      <c r="K19" s="66"/>
      <c r="L19" s="66"/>
      <c r="M19" s="66"/>
      <c r="N19" s="66"/>
      <c r="O19" s="66"/>
      <c r="P19" s="66"/>
      <c r="Q19" s="66"/>
      <c r="R19" s="66"/>
      <c r="S19" s="66"/>
      <c r="T19" s="66"/>
      <c r="U19" s="66"/>
      <c r="V19" s="66"/>
      <c r="W19" s="66"/>
    </row>
    <row r="20" spans="1:23" ht="12.75" customHeight="1" x14ac:dyDescent="0.25">
      <c r="A20" s="70" t="s">
        <v>2155</v>
      </c>
      <c r="B20" s="65" t="s">
        <v>647</v>
      </c>
      <c r="C20" s="134" t="s">
        <v>2155</v>
      </c>
      <c r="D20" s="192">
        <v>225611.57</v>
      </c>
      <c r="E20" s="192">
        <v>276776.46999999997</v>
      </c>
      <c r="F20" s="71">
        <f t="shared" si="1"/>
        <v>122.67831388257258</v>
      </c>
      <c r="G20" s="66"/>
      <c r="H20" s="66"/>
      <c r="I20" s="66"/>
      <c r="J20" s="66"/>
      <c r="K20" s="66"/>
      <c r="L20" s="66"/>
      <c r="M20" s="66"/>
      <c r="N20" s="66"/>
      <c r="O20" s="66"/>
      <c r="P20" s="66"/>
      <c r="Q20" s="66"/>
      <c r="R20" s="66"/>
      <c r="S20" s="66"/>
      <c r="T20" s="66"/>
      <c r="U20" s="66"/>
      <c r="V20" s="66"/>
      <c r="W20" s="66"/>
    </row>
    <row r="21" spans="1:23" ht="12.75" customHeight="1" x14ac:dyDescent="0.25">
      <c r="A21" s="70" t="s">
        <v>2156</v>
      </c>
      <c r="B21" s="65" t="s">
        <v>740</v>
      </c>
      <c r="C21" s="134" t="s">
        <v>2156</v>
      </c>
      <c r="D21" s="192">
        <v>9056.83</v>
      </c>
      <c r="E21" s="192">
        <v>9056.83</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5">
      <c r="A22" s="70" t="s">
        <v>2157</v>
      </c>
      <c r="B22" s="65" t="s">
        <v>651</v>
      </c>
      <c r="C22" s="134" t="s">
        <v>2157</v>
      </c>
      <c r="D22" s="192">
        <v>55681.66</v>
      </c>
      <c r="E22" s="192">
        <v>61920.33</v>
      </c>
      <c r="F22" s="71">
        <f t="shared" si="1"/>
        <v>111.20417386981639</v>
      </c>
      <c r="G22" s="66"/>
      <c r="H22" s="66"/>
      <c r="I22" s="66"/>
      <c r="J22" s="66"/>
      <c r="K22" s="66"/>
      <c r="L22" s="66"/>
      <c r="M22" s="66"/>
      <c r="N22" s="66"/>
      <c r="O22" s="66"/>
      <c r="P22" s="66"/>
      <c r="Q22" s="66"/>
      <c r="R22" s="66"/>
      <c r="S22" s="66"/>
      <c r="T22" s="66"/>
      <c r="U22" s="66"/>
      <c r="V22" s="66"/>
      <c r="W22" s="66"/>
    </row>
    <row r="23" spans="1:23" ht="12.75" customHeight="1" x14ac:dyDescent="0.25">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2161</v>
      </c>
      <c r="B25" s="65" t="s">
        <v>657</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5">
      <c r="A26" s="70" t="s">
        <v>2162</v>
      </c>
      <c r="B26" s="65" t="s">
        <v>659</v>
      </c>
      <c r="C26" s="134" t="s">
        <v>2162</v>
      </c>
      <c r="D26" s="192">
        <v>79528.759999999995</v>
      </c>
      <c r="E26" s="192">
        <v>77337.75</v>
      </c>
      <c r="F26" s="71">
        <f t="shared" si="1"/>
        <v>97.245009226850783</v>
      </c>
      <c r="G26" s="66"/>
      <c r="H26" s="66"/>
      <c r="I26" s="66"/>
      <c r="J26" s="66"/>
      <c r="K26" s="66"/>
      <c r="L26" s="66"/>
      <c r="M26" s="66"/>
      <c r="N26" s="66"/>
      <c r="O26" s="66"/>
      <c r="P26" s="66"/>
      <c r="Q26" s="66"/>
      <c r="R26" s="66"/>
      <c r="S26" s="66"/>
      <c r="T26" s="66"/>
      <c r="U26" s="66"/>
      <c r="V26" s="66"/>
      <c r="W26" s="66"/>
    </row>
    <row r="27" spans="1:23" ht="12.75" customHeight="1" x14ac:dyDescent="0.25">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2164</v>
      </c>
      <c r="B28" s="65" t="s">
        <v>2165</v>
      </c>
      <c r="C28" s="134" t="s">
        <v>2164</v>
      </c>
      <c r="D28" s="192">
        <v>295507.83</v>
      </c>
      <c r="E28" s="192">
        <v>314901.27</v>
      </c>
      <c r="F28" s="71">
        <f t="shared" si="1"/>
        <v>106.56274996165077</v>
      </c>
      <c r="G28" s="66"/>
      <c r="H28" s="66"/>
      <c r="I28" s="66"/>
      <c r="J28" s="66"/>
      <c r="K28" s="66"/>
      <c r="L28" s="66"/>
      <c r="M28" s="66"/>
      <c r="N28" s="66"/>
      <c r="O28" s="66"/>
      <c r="P28" s="66"/>
      <c r="Q28" s="66"/>
      <c r="R28" s="66"/>
      <c r="S28" s="66"/>
      <c r="T28" s="66"/>
      <c r="U28" s="66"/>
      <c r="V28" s="66"/>
      <c r="W28" s="66"/>
    </row>
    <row r="29" spans="1:23" ht="12.75" customHeight="1" x14ac:dyDescent="0.25">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5">
      <c r="A30" s="70" t="s">
        <v>2168</v>
      </c>
      <c r="B30" s="65" t="s">
        <v>665</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5">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12" x14ac:dyDescent="0.25">
      <c r="A35" s="72" t="s">
        <v>2175</v>
      </c>
      <c r="B35" s="65" t="s">
        <v>2176</v>
      </c>
      <c r="C35" s="134" t="s">
        <v>2175</v>
      </c>
      <c r="D35" s="79">
        <f t="shared" ref="D35:E35" si="7">SUM(D36:D39)-D40</f>
        <v>12993.18</v>
      </c>
      <c r="E35" s="79">
        <f t="shared" si="7"/>
        <v>13779.54</v>
      </c>
      <c r="F35" s="71">
        <f t="shared" si="1"/>
        <v>106.05209810069591</v>
      </c>
      <c r="G35" s="66"/>
      <c r="H35" s="66"/>
      <c r="I35" s="66"/>
      <c r="J35" s="66"/>
      <c r="K35" s="66"/>
      <c r="L35" s="66"/>
      <c r="M35" s="66"/>
      <c r="N35" s="66"/>
      <c r="O35" s="66"/>
      <c r="P35" s="66"/>
      <c r="Q35" s="66"/>
      <c r="R35" s="66"/>
      <c r="S35" s="66"/>
      <c r="T35" s="66"/>
      <c r="U35" s="66"/>
      <c r="V35" s="66"/>
      <c r="W35" s="66"/>
    </row>
    <row r="36" spans="1:23" ht="12.75" customHeight="1" x14ac:dyDescent="0.25">
      <c r="A36" s="70" t="s">
        <v>2177</v>
      </c>
      <c r="B36" s="65" t="s">
        <v>756</v>
      </c>
      <c r="C36" s="134" t="s">
        <v>2177</v>
      </c>
      <c r="D36" s="192">
        <v>12727.73</v>
      </c>
      <c r="E36" s="192">
        <v>13514.09</v>
      </c>
      <c r="F36" s="71">
        <f t="shared" si="1"/>
        <v>106.17832087889984</v>
      </c>
      <c r="G36" s="66"/>
      <c r="H36" s="66"/>
      <c r="I36" s="66"/>
      <c r="J36" s="66"/>
      <c r="K36" s="66"/>
      <c r="L36" s="66"/>
      <c r="M36" s="66"/>
      <c r="N36" s="66"/>
      <c r="O36" s="66"/>
      <c r="P36" s="66"/>
      <c r="Q36" s="66"/>
      <c r="R36" s="66"/>
      <c r="S36" s="66"/>
      <c r="T36" s="66"/>
      <c r="U36" s="66"/>
      <c r="V36" s="66"/>
      <c r="W36" s="66"/>
    </row>
    <row r="37" spans="1:23" ht="12.75" customHeight="1" x14ac:dyDescent="0.25">
      <c r="A37" s="70" t="s">
        <v>2178</v>
      </c>
      <c r="B37" s="65" t="s">
        <v>677</v>
      </c>
      <c r="C37" s="134" t="s">
        <v>2178</v>
      </c>
      <c r="D37" s="192">
        <v>265.45</v>
      </c>
      <c r="E37" s="192">
        <v>265.45</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5">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5">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5">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2192</v>
      </c>
      <c r="B47" s="65" t="s">
        <v>2193</v>
      </c>
      <c r="C47" s="134" t="s">
        <v>2192</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5">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5">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5">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5">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2204</v>
      </c>
      <c r="B54" s="65" t="s">
        <v>2205</v>
      </c>
      <c r="C54" s="134" t="s">
        <v>2204</v>
      </c>
      <c r="D54" s="192">
        <v>13533.74</v>
      </c>
      <c r="E54" s="192">
        <v>15869.01</v>
      </c>
      <c r="F54" s="71">
        <f t="shared" si="1"/>
        <v>117.25517115002948</v>
      </c>
      <c r="G54" s="66"/>
      <c r="H54" s="66"/>
      <c r="I54" s="66"/>
      <c r="J54" s="66"/>
      <c r="K54" s="66"/>
      <c r="L54" s="66"/>
      <c r="M54" s="66"/>
      <c r="N54" s="66"/>
      <c r="O54" s="66"/>
      <c r="P54" s="66"/>
      <c r="Q54" s="66"/>
      <c r="R54" s="66"/>
      <c r="S54" s="66"/>
      <c r="T54" s="66"/>
      <c r="U54" s="66"/>
      <c r="V54" s="66"/>
      <c r="W54" s="66"/>
    </row>
    <row r="55" spans="1:23" ht="12.75" customHeight="1" x14ac:dyDescent="0.25">
      <c r="A55" s="70" t="s">
        <v>2206</v>
      </c>
      <c r="B55" s="65" t="s">
        <v>2207</v>
      </c>
      <c r="C55" s="134" t="s">
        <v>2206</v>
      </c>
      <c r="D55" s="192">
        <v>13533.74</v>
      </c>
      <c r="E55" s="192">
        <v>15869.01</v>
      </c>
      <c r="F55" s="71">
        <f t="shared" si="1"/>
        <v>117.25517115002948</v>
      </c>
      <c r="G55" s="66"/>
      <c r="H55" s="66"/>
      <c r="I55" s="66"/>
      <c r="J55" s="66"/>
      <c r="K55" s="66"/>
      <c r="L55" s="66"/>
      <c r="M55" s="66"/>
      <c r="N55" s="66"/>
      <c r="O55" s="66"/>
      <c r="P55" s="66"/>
      <c r="Q55" s="66"/>
      <c r="R55" s="66"/>
      <c r="S55" s="66"/>
      <c r="T55" s="66"/>
      <c r="U55" s="66"/>
      <c r="V55" s="66"/>
      <c r="W55" s="66"/>
    </row>
    <row r="56" spans="1:23" ht="12.75" customHeight="1" x14ac:dyDescent="0.25">
      <c r="A56" s="70" t="s">
        <v>2208</v>
      </c>
      <c r="B56" s="65" t="s">
        <v>2209</v>
      </c>
      <c r="C56" s="134" t="s">
        <v>2208</v>
      </c>
      <c r="D56" s="79">
        <f t="shared" ref="D56:E56" si="11">SUM(D57:D62)</f>
        <v>77121.91</v>
      </c>
      <c r="E56" s="79">
        <f t="shared" si="11"/>
        <v>83621.91</v>
      </c>
      <c r="F56" s="71">
        <f t="shared" si="1"/>
        <v>108.42821449831833</v>
      </c>
      <c r="G56" s="66"/>
      <c r="H56" s="66"/>
      <c r="I56" s="66"/>
      <c r="J56" s="66"/>
      <c r="K56" s="66"/>
      <c r="L56" s="66"/>
      <c r="M56" s="66"/>
      <c r="N56" s="66"/>
      <c r="O56" s="66"/>
      <c r="P56" s="66"/>
      <c r="Q56" s="66"/>
      <c r="R56" s="66"/>
      <c r="S56" s="66"/>
      <c r="T56" s="66"/>
      <c r="U56" s="66"/>
      <c r="V56" s="66"/>
      <c r="W56" s="66"/>
    </row>
    <row r="57" spans="1:23" ht="12.75" customHeight="1" x14ac:dyDescent="0.25">
      <c r="A57" s="70" t="s">
        <v>2210</v>
      </c>
      <c r="B57" s="65" t="s">
        <v>2211</v>
      </c>
      <c r="C57" s="134" t="s">
        <v>2210</v>
      </c>
      <c r="D57" s="192">
        <v>77121.91</v>
      </c>
      <c r="E57" s="192">
        <v>83621.91</v>
      </c>
      <c r="F57" s="71">
        <f t="shared" si="1"/>
        <v>108.42821449831833</v>
      </c>
      <c r="G57" s="66"/>
      <c r="H57" s="66"/>
      <c r="I57" s="66"/>
      <c r="J57" s="66"/>
      <c r="K57" s="66"/>
      <c r="L57" s="66"/>
      <c r="M57" s="66"/>
      <c r="N57" s="66"/>
      <c r="O57" s="66"/>
      <c r="P57" s="66"/>
      <c r="Q57" s="66"/>
      <c r="R57" s="66"/>
      <c r="S57" s="66"/>
      <c r="T57" s="66"/>
      <c r="U57" s="66"/>
      <c r="V57" s="66"/>
      <c r="W57" s="66"/>
    </row>
    <row r="58" spans="1:23" ht="12.75" customHeight="1" x14ac:dyDescent="0.25">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2234</v>
      </c>
      <c r="B69" s="65" t="s">
        <v>2235</v>
      </c>
      <c r="C69" s="134" t="s">
        <v>2234</v>
      </c>
      <c r="D69" s="79">
        <f>D70+D82+D88+D119+D135+D147+D165+D171</f>
        <v>295961.39</v>
      </c>
      <c r="E69" s="79">
        <f>E70+E82+E88+E119+E135+E147+E165+E171</f>
        <v>208913.56</v>
      </c>
      <c r="F69" s="71">
        <f t="shared" si="1"/>
        <v>70.588112861613467</v>
      </c>
      <c r="G69" s="66"/>
      <c r="H69" s="66"/>
      <c r="I69" s="66"/>
      <c r="J69" s="66"/>
      <c r="K69" s="66"/>
      <c r="L69" s="66"/>
      <c r="M69" s="66"/>
      <c r="N69" s="66"/>
      <c r="O69" s="66"/>
      <c r="P69" s="66"/>
      <c r="Q69" s="66"/>
      <c r="R69" s="66"/>
      <c r="S69" s="66"/>
      <c r="T69" s="66"/>
      <c r="U69" s="66"/>
      <c r="V69" s="66"/>
      <c r="W69" s="66"/>
    </row>
    <row r="70" spans="1:23" ht="12.75" customHeight="1" x14ac:dyDescent="0.25">
      <c r="A70" s="70" t="s">
        <v>2236</v>
      </c>
      <c r="B70" s="65" t="s">
        <v>2237</v>
      </c>
      <c r="C70" s="134" t="s">
        <v>2236</v>
      </c>
      <c r="D70" s="79">
        <f t="shared" ref="D70:E70" si="12">+D71+D76+D80+D81</f>
        <v>167034.91999999998</v>
      </c>
      <c r="E70" s="79">
        <f t="shared" si="12"/>
        <v>58227.55</v>
      </c>
      <c r="F70" s="71">
        <f t="shared" si="1"/>
        <v>34.859507221603728</v>
      </c>
      <c r="G70" s="66"/>
      <c r="H70" s="66"/>
      <c r="I70" s="66"/>
      <c r="J70" s="66"/>
      <c r="K70" s="66"/>
      <c r="L70" s="66"/>
      <c r="M70" s="66"/>
      <c r="N70" s="66"/>
      <c r="O70" s="66"/>
      <c r="P70" s="66"/>
      <c r="Q70" s="66"/>
      <c r="R70" s="66"/>
      <c r="S70" s="66"/>
      <c r="T70" s="66"/>
      <c r="U70" s="66"/>
      <c r="V70" s="66"/>
      <c r="W70" s="66"/>
    </row>
    <row r="71" spans="1:23" ht="12.75" customHeight="1" x14ac:dyDescent="0.25">
      <c r="A71" s="70" t="s">
        <v>2238</v>
      </c>
      <c r="B71" s="65" t="s">
        <v>2239</v>
      </c>
      <c r="C71" s="134" t="s">
        <v>2238</v>
      </c>
      <c r="D71" s="79">
        <f t="shared" ref="D71:E71" si="13">SUM(D72:D75)</f>
        <v>166919.99</v>
      </c>
      <c r="E71" s="79">
        <f t="shared" si="13"/>
        <v>58227.55</v>
      </c>
      <c r="F71" s="71">
        <f t="shared" si="1"/>
        <v>34.883509159088739</v>
      </c>
      <c r="G71" s="66"/>
      <c r="H71" s="66"/>
      <c r="I71" s="66"/>
      <c r="J71" s="66"/>
      <c r="K71" s="66"/>
      <c r="L71" s="66"/>
      <c r="M71" s="66"/>
      <c r="N71" s="66"/>
      <c r="O71" s="66"/>
      <c r="P71" s="66"/>
      <c r="Q71" s="66"/>
      <c r="R71" s="66"/>
      <c r="S71" s="66"/>
      <c r="T71" s="66"/>
      <c r="U71" s="66"/>
      <c r="V71" s="66"/>
      <c r="W71" s="66"/>
    </row>
    <row r="72" spans="1:23" ht="12.75" customHeight="1" x14ac:dyDescent="0.25">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2242</v>
      </c>
      <c r="B73" s="65" t="s">
        <v>2243</v>
      </c>
      <c r="C73" s="134" t="s">
        <v>2242</v>
      </c>
      <c r="D73" s="192">
        <v>166919.99</v>
      </c>
      <c r="E73" s="192">
        <v>58227.55</v>
      </c>
      <c r="F73" s="71">
        <f t="shared" si="1"/>
        <v>34.883509159088739</v>
      </c>
      <c r="G73" s="66"/>
      <c r="H73" s="66"/>
      <c r="I73" s="66"/>
      <c r="J73" s="66"/>
      <c r="K73" s="66"/>
      <c r="L73" s="66"/>
      <c r="M73" s="66"/>
      <c r="N73" s="66"/>
      <c r="O73" s="66"/>
      <c r="P73" s="66"/>
      <c r="Q73" s="66"/>
      <c r="R73" s="66"/>
      <c r="S73" s="66"/>
      <c r="T73" s="66"/>
      <c r="U73" s="66"/>
      <c r="V73" s="66"/>
      <c r="W73" s="66"/>
    </row>
    <row r="74" spans="1:23" ht="12.75" customHeight="1" x14ac:dyDescent="0.25">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2256</v>
      </c>
      <c r="B80" s="65" t="s">
        <v>2257</v>
      </c>
      <c r="C80" s="134" t="s">
        <v>2256</v>
      </c>
      <c r="D80" s="192">
        <v>114.93</v>
      </c>
      <c r="E80" s="192"/>
      <c r="F80" s="71">
        <f t="shared" si="1"/>
        <v>0</v>
      </c>
      <c r="G80" s="66"/>
      <c r="H80" s="66"/>
      <c r="I80" s="66"/>
      <c r="J80" s="66"/>
      <c r="K80" s="66"/>
      <c r="L80" s="66"/>
      <c r="M80" s="66"/>
      <c r="N80" s="66"/>
      <c r="O80" s="66"/>
      <c r="P80" s="66"/>
      <c r="Q80" s="66"/>
      <c r="R80" s="66"/>
      <c r="S80" s="66"/>
      <c r="T80" s="66"/>
      <c r="U80" s="66"/>
      <c r="V80" s="66"/>
      <c r="W80" s="66"/>
    </row>
    <row r="81" spans="1:23" ht="12.75" customHeight="1" x14ac:dyDescent="0.25">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2260</v>
      </c>
      <c r="B82" s="65" t="s">
        <v>2261</v>
      </c>
      <c r="C82" s="134" t="s">
        <v>2260</v>
      </c>
      <c r="D82" s="79">
        <f>SUM(D83:D85)-D86+D87</f>
        <v>1096.76</v>
      </c>
      <c r="E82" s="79">
        <f>SUM(E83:E85)-E86+E87</f>
        <v>2183.7600000000002</v>
      </c>
      <c r="F82" s="71">
        <f t="shared" si="1"/>
        <v>199.11010613078523</v>
      </c>
      <c r="G82" s="66"/>
      <c r="H82" s="66"/>
      <c r="I82" s="66"/>
      <c r="J82" s="66"/>
      <c r="K82" s="66"/>
      <c r="L82" s="66"/>
      <c r="M82" s="66"/>
      <c r="N82" s="66"/>
      <c r="O82" s="66"/>
      <c r="P82" s="66"/>
      <c r="Q82" s="66"/>
      <c r="R82" s="66"/>
      <c r="S82" s="66"/>
      <c r="T82" s="66"/>
      <c r="U82" s="66"/>
      <c r="V82" s="66"/>
      <c r="W82" s="66"/>
    </row>
    <row r="83" spans="1:23" ht="12.75" customHeight="1" x14ac:dyDescent="0.25">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2270</v>
      </c>
      <c r="B87" s="65" t="s">
        <v>2271</v>
      </c>
      <c r="C87" s="134" t="s">
        <v>2270</v>
      </c>
      <c r="D87" s="192">
        <v>1096.76</v>
      </c>
      <c r="E87" s="192">
        <v>2183.7600000000002</v>
      </c>
      <c r="F87" s="71">
        <f t="shared" si="1"/>
        <v>199.11010613078523</v>
      </c>
      <c r="G87" s="66"/>
      <c r="H87" s="66"/>
      <c r="I87" s="66"/>
      <c r="J87" s="66"/>
      <c r="K87" s="66"/>
      <c r="L87" s="66"/>
      <c r="M87" s="66"/>
      <c r="N87" s="66"/>
      <c r="O87" s="66"/>
      <c r="P87" s="66"/>
      <c r="Q87" s="66"/>
      <c r="R87" s="66"/>
      <c r="S87" s="66"/>
      <c r="T87" s="66"/>
      <c r="U87" s="66"/>
      <c r="V87" s="66"/>
      <c r="W87" s="66"/>
    </row>
    <row r="88" spans="1:23" ht="12.75" customHeight="1" x14ac:dyDescent="0.25">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2.8" x14ac:dyDescent="0.25">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2376</v>
      </c>
      <c r="B147" s="65" t="s">
        <v>2377</v>
      </c>
      <c r="C147" s="134" t="s">
        <v>2376</v>
      </c>
      <c r="D147" s="79">
        <f t="shared" ref="D147:E147" si="24">SUM(D148:D150)+SUM(D159:D163)-D164</f>
        <v>928.62</v>
      </c>
      <c r="E147" s="79">
        <f t="shared" si="24"/>
        <v>148502.25</v>
      </c>
      <c r="F147" s="71" t="str">
        <f t="shared" si="1"/>
        <v>&gt;&gt;100</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2382</v>
      </c>
      <c r="B150" s="65" t="s">
        <v>2383</v>
      </c>
      <c r="C150" s="134" t="s">
        <v>2382</v>
      </c>
      <c r="D150" s="79">
        <f t="shared" ref="D150:E150" si="25">SUM(D151:D158)</f>
        <v>0</v>
      </c>
      <c r="E150" s="79">
        <f t="shared" si="25"/>
        <v>148182.31</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2394</v>
      </c>
      <c r="B156" s="65" t="s">
        <v>2395</v>
      </c>
      <c r="C156" s="134" t="s">
        <v>2394</v>
      </c>
      <c r="D156" s="192">
        <v>0</v>
      </c>
      <c r="E156" s="192">
        <v>143988.56</v>
      </c>
      <c r="F156" s="71" t="str">
        <f t="shared" si="1"/>
        <v>-</v>
      </c>
      <c r="G156" s="66"/>
      <c r="H156" s="66"/>
      <c r="I156" s="66"/>
      <c r="J156" s="66"/>
      <c r="K156" s="66"/>
      <c r="L156" s="66"/>
      <c r="M156" s="66"/>
      <c r="N156" s="66"/>
      <c r="O156" s="66"/>
      <c r="P156" s="66"/>
      <c r="Q156" s="66"/>
      <c r="R156" s="66"/>
      <c r="S156" s="66"/>
      <c r="T156" s="66"/>
      <c r="U156" s="66"/>
      <c r="V156" s="66"/>
      <c r="W156" s="66"/>
    </row>
    <row r="157" spans="1:23" ht="22.8" x14ac:dyDescent="0.25">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2398</v>
      </c>
      <c r="B158" s="65" t="s">
        <v>2399</v>
      </c>
      <c r="C158" s="134" t="s">
        <v>2398</v>
      </c>
      <c r="D158" s="192">
        <v>0</v>
      </c>
      <c r="E158" s="192">
        <v>4193.75</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2.8" x14ac:dyDescent="0.25">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2.8" x14ac:dyDescent="0.25">
      <c r="A161" s="70" t="s">
        <v>2404</v>
      </c>
      <c r="B161" s="65" t="s">
        <v>2405</v>
      </c>
      <c r="C161" s="134" t="s">
        <v>2404</v>
      </c>
      <c r="D161" s="192">
        <v>928.62</v>
      </c>
      <c r="E161" s="192">
        <v>319.94</v>
      </c>
      <c r="F161" s="71">
        <f t="shared" si="1"/>
        <v>34.453274751782217</v>
      </c>
      <c r="G161" s="66"/>
      <c r="H161" s="66"/>
      <c r="I161" s="66"/>
      <c r="J161" s="66"/>
      <c r="K161" s="66"/>
      <c r="L161" s="66"/>
      <c r="M161" s="66"/>
      <c r="N161" s="66"/>
      <c r="O161" s="66"/>
      <c r="P161" s="66"/>
      <c r="Q161" s="66"/>
      <c r="R161" s="66"/>
      <c r="S161" s="66"/>
      <c r="T161" s="66"/>
      <c r="U161" s="66"/>
      <c r="V161" s="66"/>
      <c r="W161" s="66"/>
    </row>
    <row r="162" spans="1:23" ht="22.8" x14ac:dyDescent="0.25">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1251</v>
      </c>
      <c r="B171" s="65" t="s">
        <v>2424</v>
      </c>
      <c r="C171" s="134" t="s">
        <v>1251</v>
      </c>
      <c r="D171" s="79">
        <f t="shared" ref="D171:E171" si="27">SUM(D172:D174)</f>
        <v>126901.09</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2429</v>
      </c>
      <c r="B174" s="65" t="s">
        <v>2430</v>
      </c>
      <c r="C174" s="134" t="s">
        <v>2429</v>
      </c>
      <c r="D174" s="192">
        <v>126901.09</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2432</v>
      </c>
      <c r="C176" s="134" t="s">
        <v>2433</v>
      </c>
      <c r="D176" s="79">
        <f>D177+D251</f>
        <v>990036.62</v>
      </c>
      <c r="E176" s="79">
        <f>E177+E251</f>
        <v>941242.89999999991</v>
      </c>
      <c r="F176" s="71">
        <f t="shared" si="1"/>
        <v>95.07152371798125</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2434</v>
      </c>
      <c r="B177" s="65" t="s">
        <v>2435</v>
      </c>
      <c r="C177" s="134" t="s">
        <v>2434</v>
      </c>
      <c r="D177" s="79">
        <f>D178+D197+D203+D219+D247+D248</f>
        <v>134294.39999999999</v>
      </c>
      <c r="E177" s="79">
        <f>E178+E197+E203+E219+E247+E248</f>
        <v>155941.31999999998</v>
      </c>
      <c r="F177" s="71">
        <f t="shared" si="1"/>
        <v>116.11900421759952</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2436</v>
      </c>
      <c r="B178" s="65" t="s">
        <v>2437</v>
      </c>
      <c r="C178" s="134" t="s">
        <v>2436</v>
      </c>
      <c r="D178" s="79">
        <f>SUM(D179:D181)+D185+D186+SUM(D194:D196)</f>
        <v>131763.15</v>
      </c>
      <c r="E178" s="79">
        <f>SUM(E179:E181)+E185+E186+SUM(E194:E196)</f>
        <v>155015.75999999998</v>
      </c>
      <c r="F178" s="71">
        <f t="shared" si="1"/>
        <v>117.64727846898013</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2438</v>
      </c>
      <c r="B179" s="65" t="s">
        <v>2439</v>
      </c>
      <c r="C179" s="134" t="s">
        <v>2438</v>
      </c>
      <c r="D179" s="192">
        <v>126901.09</v>
      </c>
      <c r="E179" s="192">
        <v>151215.29999999999</v>
      </c>
      <c r="F179" s="71">
        <f t="shared" si="1"/>
        <v>119.15996939033384</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2440</v>
      </c>
      <c r="B180" s="65" t="s">
        <v>2441</v>
      </c>
      <c r="C180" s="134" t="s">
        <v>2440</v>
      </c>
      <c r="D180" s="192">
        <v>3683.74</v>
      </c>
      <c r="E180" s="192">
        <v>3681.5</v>
      </c>
      <c r="F180" s="71">
        <f t="shared" si="1"/>
        <v>99.939192233979597</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2442</v>
      </c>
      <c r="B181" s="65" t="s">
        <v>2443</v>
      </c>
      <c r="C181" s="134" t="s">
        <v>2442</v>
      </c>
      <c r="D181" s="79">
        <f t="shared" ref="D181:E181" si="28">SUM(D182:D184)</f>
        <v>81.56</v>
      </c>
      <c r="E181" s="79">
        <f t="shared" si="28"/>
        <v>118.96</v>
      </c>
      <c r="F181" s="71">
        <f t="shared" si="1"/>
        <v>145.85581167238843</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2448</v>
      </c>
      <c r="B184" s="65" t="s">
        <v>2449</v>
      </c>
      <c r="C184" s="134" t="s">
        <v>2448</v>
      </c>
      <c r="D184" s="192">
        <v>81.56</v>
      </c>
      <c r="E184" s="192">
        <v>118.96</v>
      </c>
      <c r="F184" s="71">
        <f t="shared" si="1"/>
        <v>145.85581167238843</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2.8" x14ac:dyDescent="0.25">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2468</v>
      </c>
      <c r="B194" s="65" t="s">
        <v>2469</v>
      </c>
      <c r="C194" s="134" t="s">
        <v>2468</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2470</v>
      </c>
      <c r="B195" s="65" t="s">
        <v>2471</v>
      </c>
      <c r="C195" s="134" t="s">
        <v>2470</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2472</v>
      </c>
      <c r="B196" s="65" t="s">
        <v>2473</v>
      </c>
      <c r="C196" s="134" t="s">
        <v>2472</v>
      </c>
      <c r="D196" s="192">
        <v>1096.76</v>
      </c>
      <c r="E196" s="192"/>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2474</v>
      </c>
      <c r="B197" s="65" t="s">
        <v>2475</v>
      </c>
      <c r="C197" s="134" t="s">
        <v>2474</v>
      </c>
      <c r="D197" s="79">
        <f>SUM(D198:D202)</f>
        <v>2531.25</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2478</v>
      </c>
      <c r="B199" s="65" t="s">
        <v>2479</v>
      </c>
      <c r="C199" s="134" t="s">
        <v>2478</v>
      </c>
      <c r="D199" s="192">
        <v>2531.25</v>
      </c>
      <c r="E199" s="192"/>
      <c r="F199" s="71">
        <f t="shared" ref="F199:F202" si="30">IF(D199&gt;0,IF(E199/D199&gt;=100,"&gt;&gt;100",E199/D199*100),"-")</f>
        <v>0</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2568</v>
      </c>
      <c r="B247" s="65" t="s">
        <v>2569</v>
      </c>
      <c r="C247" s="134" t="s">
        <v>2568</v>
      </c>
      <c r="D247" s="192"/>
      <c r="E247" s="192">
        <v>925.56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2576</v>
      </c>
      <c r="B251" s="65" t="s">
        <v>2577</v>
      </c>
      <c r="C251" s="134" t="s">
        <v>2576</v>
      </c>
      <c r="D251" s="79">
        <f>+D252+D255-D264+D274+D291</f>
        <v>855742.22</v>
      </c>
      <c r="E251" s="79">
        <f>+E252+E255-E264+E274+E291</f>
        <v>785301.58</v>
      </c>
      <c r="F251" s="71">
        <f t="shared" si="1"/>
        <v>91.768474389401987</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2578</v>
      </c>
      <c r="B252" s="65" t="s">
        <v>2579</v>
      </c>
      <c r="C252" s="134" t="s">
        <v>2578</v>
      </c>
      <c r="D252" s="79">
        <f>D253-D254</f>
        <v>694075.23</v>
      </c>
      <c r="E252" s="79">
        <f>E253-E254</f>
        <v>732329.34</v>
      </c>
      <c r="F252" s="71">
        <f t="shared" si="1"/>
        <v>105.51152214436466</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2580</v>
      </c>
      <c r="B253" s="65" t="s">
        <v>2581</v>
      </c>
      <c r="C253" s="134" t="s">
        <v>2580</v>
      </c>
      <c r="D253" s="192">
        <v>694075.23</v>
      </c>
      <c r="E253" s="192">
        <v>732329.34</v>
      </c>
      <c r="F253" s="71">
        <f t="shared" si="1"/>
        <v>105.51152214436466</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2582</v>
      </c>
      <c r="B254" s="65" t="s">
        <v>2583</v>
      </c>
      <c r="C254" s="134" t="s">
        <v>2582</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2584</v>
      </c>
      <c r="B255" s="65" t="s">
        <v>2585</v>
      </c>
      <c r="C255" s="134" t="s">
        <v>2584</v>
      </c>
      <c r="D255" s="79">
        <f>D256-D260</f>
        <v>160738.37</v>
      </c>
      <c r="E255" s="79">
        <f>E256-E260</f>
        <v>-95530.010000000009</v>
      </c>
      <c r="F255" s="71">
        <f t="shared" si="1"/>
        <v>-59.431988765345835</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2586</v>
      </c>
      <c r="B256" s="65" t="s">
        <v>2587</v>
      </c>
      <c r="C256" s="134" t="s">
        <v>2586</v>
      </c>
      <c r="D256" s="79">
        <f>SUM(D257:D259)</f>
        <v>227094.55</v>
      </c>
      <c r="E256" s="79">
        <f>SUM(E257:E259)</f>
        <v>35861.839999999997</v>
      </c>
      <c r="F256" s="71">
        <f t="shared" si="1"/>
        <v>15.791589890642467</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597</v>
      </c>
      <c r="B257" s="65" t="s">
        <v>2588</v>
      </c>
      <c r="C257" s="134" t="s">
        <v>597</v>
      </c>
      <c r="D257" s="192">
        <v>227094.55</v>
      </c>
      <c r="E257" s="192">
        <v>35861.839999999997</v>
      </c>
      <c r="F257" s="71">
        <f t="shared" si="1"/>
        <v>15.791589890642467</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2591</v>
      </c>
      <c r="B260" s="65" t="s">
        <v>2592</v>
      </c>
      <c r="C260" s="134" t="s">
        <v>2591</v>
      </c>
      <c r="D260" s="79">
        <f>SUM(D261:D263)</f>
        <v>66356.179999999993</v>
      </c>
      <c r="E260" s="79">
        <f>SUM(E261:E263)</f>
        <v>131391.85</v>
      </c>
      <c r="F260" s="71">
        <f t="shared" si="1"/>
        <v>198.00996681846365</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599</v>
      </c>
      <c r="B261" s="65" t="s">
        <v>2593</v>
      </c>
      <c r="C261" s="134" t="s">
        <v>599</v>
      </c>
      <c r="D261" s="192">
        <v>0</v>
      </c>
      <c r="E261" s="192"/>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799</v>
      </c>
      <c r="B262" s="65" t="s">
        <v>2594</v>
      </c>
      <c r="C262" s="134" t="s">
        <v>799</v>
      </c>
      <c r="D262" s="192">
        <v>66356.179999999993</v>
      </c>
      <c r="E262" s="192">
        <v>131391.85</v>
      </c>
      <c r="F262" s="71">
        <f t="shared" si="1"/>
        <v>198.00996681846365</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1234</v>
      </c>
      <c r="B263" s="65" t="s">
        <v>2595</v>
      </c>
      <c r="C263" s="134" t="s">
        <v>1234</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2.8" x14ac:dyDescent="0.25">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601</v>
      </c>
      <c r="B274" s="65" t="s">
        <v>2616</v>
      </c>
      <c r="C274" s="134" t="s">
        <v>601</v>
      </c>
      <c r="D274" s="79">
        <f>SUM(D275:D277)+SUM(D286:D290)</f>
        <v>928.62</v>
      </c>
      <c r="E274" s="79">
        <f>SUM(E275:E277)+SUM(E286:E290)</f>
        <v>148502.25</v>
      </c>
      <c r="F274" s="71" t="str">
        <f t="shared" si="1"/>
        <v>&gt;&gt;100</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2621</v>
      </c>
      <c r="B277" s="65" t="s">
        <v>2622</v>
      </c>
      <c r="C277" s="134" t="s">
        <v>2621</v>
      </c>
      <c r="D277" s="79">
        <f>SUM(D278:D285)</f>
        <v>0</v>
      </c>
      <c r="E277" s="79">
        <f>SUM(E278:E285)</f>
        <v>148182.31</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2633</v>
      </c>
      <c r="B283" s="65" t="s">
        <v>2634</v>
      </c>
      <c r="C283" s="134" t="s">
        <v>2633</v>
      </c>
      <c r="D283" s="192"/>
      <c r="E283" s="192">
        <v>143988.56</v>
      </c>
      <c r="F283" s="71" t="str">
        <f t="shared" si="39"/>
        <v>-</v>
      </c>
      <c r="G283" s="66"/>
      <c r="H283" s="66"/>
      <c r="I283" s="66"/>
      <c r="J283" s="66"/>
      <c r="K283" s="66"/>
      <c r="L283" s="66"/>
      <c r="M283" s="66"/>
      <c r="N283" s="66"/>
      <c r="O283" s="66"/>
      <c r="P283" s="66"/>
      <c r="Q283" s="66"/>
      <c r="R283" s="66"/>
      <c r="S283" s="66"/>
      <c r="T283" s="66"/>
      <c r="U283" s="66"/>
      <c r="V283" s="66"/>
      <c r="W283" s="66"/>
    </row>
    <row r="284" spans="1:23" ht="22.8" x14ac:dyDescent="0.25">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2636</v>
      </c>
      <c r="B285" s="65" t="s">
        <v>2637</v>
      </c>
      <c r="C285" s="134" t="s">
        <v>2636</v>
      </c>
      <c r="D285" s="192"/>
      <c r="E285" s="192">
        <v>4193.75</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2.8" x14ac:dyDescent="0.25">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2642</v>
      </c>
      <c r="B288" s="65" t="s">
        <v>2643</v>
      </c>
      <c r="C288" s="134" t="s">
        <v>2642</v>
      </c>
      <c r="D288" s="192">
        <v>928.62</v>
      </c>
      <c r="E288" s="192">
        <v>319.94</v>
      </c>
      <c r="F288" s="71">
        <f t="shared" si="39"/>
        <v>34.453274751782217</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2659</v>
      </c>
      <c r="B297" s="65" t="s">
        <v>2660</v>
      </c>
      <c r="C297" s="134" t="s">
        <v>2659</v>
      </c>
      <c r="D297" s="79">
        <f t="shared" ref="D297:E297" si="42">D298</f>
        <v>0</v>
      </c>
      <c r="E297" s="79">
        <f t="shared" si="42"/>
        <v>17825</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2661</v>
      </c>
      <c r="B298" s="74" t="s">
        <v>2662</v>
      </c>
      <c r="C298" s="134" t="s">
        <v>2661</v>
      </c>
      <c r="D298" s="193">
        <v>0</v>
      </c>
      <c r="E298" s="193">
        <v>17825</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2668</v>
      </c>
      <c r="B302" s="65" t="s">
        <v>2669</v>
      </c>
      <c r="C302" s="134" t="s">
        <v>2670</v>
      </c>
      <c r="D302" s="192">
        <v>0</v>
      </c>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2668</v>
      </c>
      <c r="B303" s="65" t="s">
        <v>2671</v>
      </c>
      <c r="C303" s="134" t="s">
        <v>2672</v>
      </c>
      <c r="D303" s="192">
        <v>928.62</v>
      </c>
      <c r="E303" s="192">
        <v>148502.25</v>
      </c>
      <c r="F303" s="71" t="str">
        <f t="shared" si="43"/>
        <v>&gt;&gt;100</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2.8" x14ac:dyDescent="0.25">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2682</v>
      </c>
      <c r="B308" s="65" t="s">
        <v>2683</v>
      </c>
      <c r="C308" s="134" t="s">
        <v>2682</v>
      </c>
      <c r="D308" s="192">
        <v>1096.76</v>
      </c>
      <c r="E308" s="192">
        <v>2183.7600000000002</v>
      </c>
      <c r="F308" s="71">
        <f t="shared" si="43"/>
        <v>199.11010613078523</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2.8" x14ac:dyDescent="0.25">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2730</v>
      </c>
      <c r="B336" s="65" t="s">
        <v>2731</v>
      </c>
      <c r="C336" s="134" t="s">
        <v>2732</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2730</v>
      </c>
      <c r="B337" s="65" t="s">
        <v>2733</v>
      </c>
      <c r="C337" s="134" t="s">
        <v>2734</v>
      </c>
      <c r="D337" s="192">
        <v>131763.15</v>
      </c>
      <c r="E337" s="192">
        <v>155015.76</v>
      </c>
      <c r="F337" s="71">
        <f t="shared" si="43"/>
        <v>117.64727846898015</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2735</v>
      </c>
      <c r="B338" s="65" t="s">
        <v>2736</v>
      </c>
      <c r="C338" s="134" t="s">
        <v>2737</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2735</v>
      </c>
      <c r="B339" s="65" t="s">
        <v>2738</v>
      </c>
      <c r="C339" s="134" t="s">
        <v>2739</v>
      </c>
      <c r="D339" s="192">
        <v>2531.25</v>
      </c>
      <c r="E339" s="192">
        <v>0</v>
      </c>
      <c r="F339" s="71">
        <f t="shared" si="43"/>
        <v>0</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12" x14ac:dyDescent="0.25">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2797</v>
      </c>
      <c r="C380" s="134">
        <v>27612</v>
      </c>
      <c r="D380" s="192"/>
      <c r="E380" s="192">
        <v>925.56</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5">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2822</v>
      </c>
      <c r="B393" s="286" t="s">
        <v>2823</v>
      </c>
      <c r="C393" s="287" t="s">
        <v>2822</v>
      </c>
      <c r="D393" s="288"/>
      <c r="E393" s="288">
        <v>17825</v>
      </c>
      <c r="F393" s="263" t="str">
        <f t="shared" si="44"/>
        <v>-</v>
      </c>
      <c r="G393" s="66"/>
      <c r="H393" s="66"/>
      <c r="I393" s="66"/>
      <c r="J393" s="66"/>
      <c r="K393" s="66"/>
      <c r="L393" s="66"/>
      <c r="M393" s="66"/>
      <c r="N393" s="66"/>
      <c r="O393" s="66"/>
      <c r="P393" s="66"/>
      <c r="Q393" s="66"/>
      <c r="R393" s="66"/>
      <c r="S393" s="66"/>
      <c r="T393" s="66"/>
      <c r="U393" s="66"/>
      <c r="V393" s="66"/>
      <c r="W393" s="66"/>
    </row>
    <row r="394" spans="1:23" ht="12" x14ac:dyDescent="0.25">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2.8" x14ac:dyDescent="0.25">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5" workbookViewId="0">
      <selection activeCell="E121" sqref="E121"/>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4" t="s">
        <v>1</v>
      </c>
      <c r="C1" s="268" t="s">
        <v>2</v>
      </c>
      <c r="D1" s="325" t="s">
        <v>3</v>
      </c>
      <c r="E1" s="268" t="s">
        <v>4</v>
      </c>
      <c r="F1" s="326" t="s">
        <v>5</v>
      </c>
    </row>
    <row r="2" spans="1:25" ht="50.1" customHeight="1" x14ac:dyDescent="0.25">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5">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3029</v>
      </c>
      <c r="B114" s="64" t="s">
        <v>3030</v>
      </c>
      <c r="C114" s="139" t="s">
        <v>3029</v>
      </c>
      <c r="D114" s="60">
        <f t="shared" ref="D114:E114" si="22">D115+D118+D121+D122+SUM(D125:D128)</f>
        <v>1723752.95</v>
      </c>
      <c r="E114" s="60">
        <f t="shared" si="22"/>
        <v>2160944.59</v>
      </c>
      <c r="F114" s="45">
        <f t="shared" si="1"/>
        <v>125.36277834941485</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3037</v>
      </c>
      <c r="B118" s="64" t="s">
        <v>3038</v>
      </c>
      <c r="C118" s="139" t="s">
        <v>3037</v>
      </c>
      <c r="D118" s="60">
        <f t="shared" ref="D118:E118" si="24">SUM(D119:D120)</f>
        <v>1723752.95</v>
      </c>
      <c r="E118" s="60">
        <f t="shared" si="24"/>
        <v>2160944.59</v>
      </c>
      <c r="F118" s="45">
        <f t="shared" si="1"/>
        <v>125.36277834941485</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3041</v>
      </c>
      <c r="B120" s="64" t="s">
        <v>3042</v>
      </c>
      <c r="C120" s="139" t="s">
        <v>3041</v>
      </c>
      <c r="D120" s="194">
        <v>1723752.95</v>
      </c>
      <c r="E120" s="194">
        <v>2160944.59</v>
      </c>
      <c r="F120" s="45">
        <f t="shared" si="1"/>
        <v>125.36277834941485</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3082</v>
      </c>
      <c r="C141" s="256" t="s">
        <v>3083</v>
      </c>
      <c r="D141" s="81">
        <f t="shared" ref="D141:E141" si="28">D5+D22+D28+D35+D75+D82+D89+D107+D114+D129</f>
        <v>1723752.95</v>
      </c>
      <c r="E141" s="81">
        <f t="shared" si="28"/>
        <v>2160944.59</v>
      </c>
      <c r="F141" s="61">
        <f t="shared" si="1"/>
        <v>125.36277834941485</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N13" sqref="N13"/>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3085</v>
      </c>
      <c r="B5" s="84" t="s">
        <v>3086</v>
      </c>
      <c r="C5" s="254" t="s">
        <v>3085</v>
      </c>
      <c r="D5" s="58">
        <f t="shared" ref="D5:E5" si="0">D6+D22</f>
        <v>0</v>
      </c>
      <c r="E5" s="82">
        <f t="shared" si="0"/>
        <v>56440.04</v>
      </c>
      <c r="F5" s="31"/>
      <c r="G5" s="31"/>
      <c r="H5" s="31"/>
      <c r="I5" s="31"/>
      <c r="J5" s="31"/>
      <c r="K5" s="31"/>
      <c r="L5" s="31"/>
      <c r="M5" s="31"/>
      <c r="N5" s="31"/>
      <c r="O5" s="31"/>
      <c r="P5" s="31"/>
      <c r="Q5" s="31"/>
      <c r="R5" s="31"/>
      <c r="S5" s="31"/>
      <c r="T5" s="31"/>
      <c r="U5" s="31"/>
    </row>
    <row r="6" spans="1:24" ht="13.5" customHeight="1" x14ac:dyDescent="0.25">
      <c r="A6" s="161" t="s">
        <v>3087</v>
      </c>
      <c r="B6" s="85" t="s">
        <v>3088</v>
      </c>
      <c r="C6" s="134" t="s">
        <v>3087</v>
      </c>
      <c r="D6" s="60">
        <f t="shared" ref="D6:E6" si="1">D7+D14</f>
        <v>0</v>
      </c>
      <c r="E6" s="83">
        <f t="shared" si="1"/>
        <v>55511.42</v>
      </c>
      <c r="F6" s="31"/>
      <c r="G6" s="31"/>
      <c r="H6" s="31"/>
      <c r="I6" s="31"/>
      <c r="J6" s="31"/>
      <c r="K6" s="31"/>
      <c r="L6" s="31"/>
      <c r="M6" s="31"/>
      <c r="N6" s="31"/>
      <c r="O6" s="31"/>
      <c r="P6" s="31"/>
      <c r="Q6" s="31"/>
      <c r="R6" s="31"/>
      <c r="S6" s="31"/>
      <c r="T6" s="31"/>
      <c r="U6" s="31"/>
    </row>
    <row r="7" spans="1:24" ht="13.2" x14ac:dyDescent="0.25">
      <c r="A7" s="161" t="s">
        <v>581</v>
      </c>
      <c r="B7" s="85" t="s">
        <v>3089</v>
      </c>
      <c r="C7" s="134" t="s">
        <v>3090</v>
      </c>
      <c r="D7" s="60">
        <f t="shared" ref="D7:E7" si="2">SUM(D8:D13)</f>
        <v>0</v>
      </c>
      <c r="E7" s="83">
        <f t="shared" si="2"/>
        <v>55511.42</v>
      </c>
      <c r="F7" s="31"/>
      <c r="G7" s="31"/>
      <c r="H7" s="31"/>
      <c r="I7" s="31"/>
      <c r="J7" s="31"/>
      <c r="K7" s="31"/>
      <c r="L7" s="31"/>
      <c r="M7" s="31"/>
      <c r="N7" s="31"/>
      <c r="O7" s="31"/>
      <c r="P7" s="31"/>
      <c r="Q7" s="31"/>
      <c r="R7" s="31"/>
      <c r="S7" s="31"/>
      <c r="T7" s="31"/>
      <c r="U7" s="31"/>
    </row>
    <row r="8" spans="1:24" ht="13.5" customHeight="1" x14ac:dyDescent="0.25">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3093</v>
      </c>
      <c r="C9" s="134" t="s">
        <v>3094</v>
      </c>
      <c r="D9" s="194"/>
      <c r="E9" s="195">
        <v>55511.42</v>
      </c>
      <c r="F9" s="31"/>
      <c r="G9" s="31"/>
      <c r="H9" s="31"/>
      <c r="I9" s="31"/>
      <c r="J9" s="31"/>
      <c r="K9" s="31"/>
      <c r="L9" s="31"/>
      <c r="M9" s="31"/>
      <c r="N9" s="31"/>
      <c r="O9" s="31"/>
      <c r="P9" s="31"/>
      <c r="Q9" s="31"/>
      <c r="R9" s="31"/>
      <c r="S9" s="31"/>
      <c r="T9" s="31"/>
      <c r="U9" s="31"/>
    </row>
    <row r="10" spans="1:24" ht="13.5" customHeight="1" x14ac:dyDescent="0.25">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3117</v>
      </c>
      <c r="B22" s="85" t="s">
        <v>3118</v>
      </c>
      <c r="C22" s="134" t="s">
        <v>3117</v>
      </c>
      <c r="D22" s="60">
        <f t="shared" ref="D22:E22" si="3">D23+D30</f>
        <v>0</v>
      </c>
      <c r="E22" s="83">
        <f t="shared" si="3"/>
        <v>928.62</v>
      </c>
      <c r="F22" s="31"/>
      <c r="G22" s="31"/>
      <c r="H22" s="31"/>
      <c r="I22" s="31"/>
      <c r="J22" s="31"/>
      <c r="K22" s="31"/>
      <c r="L22" s="31"/>
      <c r="M22" s="31"/>
      <c r="N22" s="31"/>
      <c r="O22" s="31"/>
      <c r="P22" s="31"/>
      <c r="Q22" s="31"/>
      <c r="R22" s="31"/>
      <c r="S22" s="31"/>
      <c r="T22" s="31"/>
      <c r="U22" s="31"/>
    </row>
    <row r="23" spans="1:21" ht="13.5" customHeight="1" x14ac:dyDescent="0.25">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3127</v>
      </c>
      <c r="C30" s="134" t="s">
        <v>3128</v>
      </c>
      <c r="D30" s="60">
        <f>SUM(D31:D37)</f>
        <v>0</v>
      </c>
      <c r="E30" s="83">
        <f>SUM(E31:E37)</f>
        <v>928.62</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3113</v>
      </c>
      <c r="C36" s="134" t="s">
        <v>3134</v>
      </c>
      <c r="D36" s="192"/>
      <c r="E36" s="283">
        <v>928.62</v>
      </c>
      <c r="F36" s="31"/>
      <c r="G36" s="31"/>
      <c r="H36" s="31"/>
      <c r="I36" s="31"/>
      <c r="J36" s="31"/>
      <c r="K36" s="31"/>
      <c r="L36" s="31"/>
      <c r="M36" s="31"/>
      <c r="N36" s="31"/>
      <c r="O36" s="31"/>
      <c r="P36" s="31"/>
      <c r="Q36" s="31"/>
      <c r="R36" s="31"/>
      <c r="S36" s="31"/>
      <c r="T36" s="31"/>
      <c r="U36" s="31"/>
    </row>
    <row r="37" spans="1:21" ht="13.5" customHeight="1" x14ac:dyDescent="0.25">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7" zoomScaleNormal="100" workbookViewId="0">
      <selection activeCell="G106" sqref="G10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3156</v>
      </c>
      <c r="C5" s="138" t="s">
        <v>3157</v>
      </c>
      <c r="D5" s="198">
        <v>134294.39999999999</v>
      </c>
      <c r="E5" s="31"/>
      <c r="F5" s="31"/>
      <c r="G5" s="31"/>
      <c r="H5" s="31"/>
      <c r="I5" s="31"/>
      <c r="J5" s="31"/>
      <c r="K5" s="31"/>
      <c r="L5" s="31"/>
      <c r="M5" s="31"/>
      <c r="N5" s="31"/>
      <c r="O5" s="31"/>
      <c r="P5" s="31"/>
      <c r="Q5" s="31"/>
      <c r="R5" s="31"/>
      <c r="S5" s="31"/>
      <c r="T5" s="31"/>
      <c r="U5" s="31"/>
    </row>
    <row r="6" spans="1:24" ht="24" x14ac:dyDescent="0.25">
      <c r="A6" s="88"/>
      <c r="B6" s="134" t="s">
        <v>3158</v>
      </c>
      <c r="C6" s="139" t="s">
        <v>3159</v>
      </c>
      <c r="D6" s="34">
        <f>D7+D8+D17+D18+D24</f>
        <v>3169885.6399999997</v>
      </c>
      <c r="E6" s="232"/>
      <c r="F6" s="31"/>
      <c r="G6" s="31"/>
      <c r="H6" s="31"/>
      <c r="I6" s="31"/>
      <c r="J6" s="31"/>
      <c r="K6" s="31"/>
      <c r="L6" s="31"/>
      <c r="M6" s="31"/>
      <c r="N6" s="31"/>
      <c r="O6" s="31"/>
      <c r="P6" s="31"/>
      <c r="Q6" s="31"/>
      <c r="R6" s="31"/>
      <c r="S6" s="31"/>
      <c r="T6" s="31"/>
      <c r="U6" s="31"/>
    </row>
    <row r="7" spans="1:24" ht="12.75" customHeight="1" x14ac:dyDescent="0.25">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5">
      <c r="A8" s="88" t="s">
        <v>2436</v>
      </c>
      <c r="B8" s="89" t="s">
        <v>3162</v>
      </c>
      <c r="C8" s="139" t="s">
        <v>3163</v>
      </c>
      <c r="D8" s="34">
        <f>SUM(D9:D16)</f>
        <v>3085824.9899999998</v>
      </c>
      <c r="E8" s="31"/>
      <c r="F8" s="31"/>
      <c r="G8" s="31"/>
      <c r="H8" s="31"/>
      <c r="I8" s="31"/>
      <c r="J8" s="31"/>
      <c r="K8" s="31"/>
      <c r="L8" s="31"/>
      <c r="M8" s="31"/>
      <c r="N8" s="31"/>
      <c r="O8" s="31"/>
      <c r="P8" s="31"/>
      <c r="Q8" s="31"/>
      <c r="R8" s="31"/>
      <c r="S8" s="31"/>
      <c r="T8" s="31"/>
      <c r="U8" s="31"/>
    </row>
    <row r="9" spans="1:24" ht="12.75" customHeight="1" x14ac:dyDescent="0.25">
      <c r="A9" s="63" t="s">
        <v>2438</v>
      </c>
      <c r="B9" s="64" t="s">
        <v>2439</v>
      </c>
      <c r="C9" s="139" t="s">
        <v>3164</v>
      </c>
      <c r="D9" s="199">
        <v>1799715.94</v>
      </c>
      <c r="E9" s="31"/>
      <c r="F9" s="31"/>
      <c r="G9" s="31"/>
      <c r="H9" s="31"/>
      <c r="I9" s="31"/>
      <c r="J9" s="31"/>
      <c r="K9" s="31"/>
      <c r="L9" s="31"/>
      <c r="M9" s="31"/>
      <c r="N9" s="31"/>
      <c r="O9" s="31"/>
      <c r="P9" s="31"/>
      <c r="Q9" s="31"/>
      <c r="R9" s="31"/>
      <c r="S9" s="31"/>
      <c r="T9" s="31"/>
      <c r="U9" s="31"/>
    </row>
    <row r="10" spans="1:24" ht="12.75" customHeight="1" x14ac:dyDescent="0.25">
      <c r="A10" s="63" t="s">
        <v>2440</v>
      </c>
      <c r="B10" s="64" t="s">
        <v>2441</v>
      </c>
      <c r="C10" s="139" t="s">
        <v>3165</v>
      </c>
      <c r="D10" s="199">
        <v>293174.94</v>
      </c>
      <c r="E10" s="31"/>
      <c r="F10" s="31"/>
      <c r="G10" s="31"/>
      <c r="H10" s="31"/>
      <c r="I10" s="31"/>
      <c r="J10" s="31"/>
      <c r="K10" s="31"/>
      <c r="L10" s="31"/>
      <c r="M10" s="31"/>
      <c r="N10" s="31"/>
      <c r="O10" s="31"/>
      <c r="P10" s="31"/>
      <c r="Q10" s="31"/>
      <c r="R10" s="31"/>
      <c r="S10" s="31"/>
      <c r="T10" s="31"/>
      <c r="U10" s="31"/>
    </row>
    <row r="11" spans="1:24" ht="12.75" customHeight="1" x14ac:dyDescent="0.25">
      <c r="A11" s="63" t="s">
        <v>2442</v>
      </c>
      <c r="B11" s="64" t="s">
        <v>3166</v>
      </c>
      <c r="C11" s="139" t="s">
        <v>3167</v>
      </c>
      <c r="D11" s="199">
        <v>1482.88</v>
      </c>
      <c r="E11" s="31"/>
      <c r="F11" s="31"/>
      <c r="G11" s="31"/>
      <c r="H11" s="31"/>
      <c r="I11" s="31"/>
      <c r="J11" s="31"/>
      <c r="K11" s="31"/>
      <c r="L11" s="31"/>
      <c r="M11" s="31"/>
      <c r="N11" s="31"/>
      <c r="O11" s="31"/>
      <c r="P11" s="31"/>
      <c r="Q11" s="31"/>
      <c r="R11" s="31"/>
      <c r="S11" s="31"/>
      <c r="T11" s="31"/>
      <c r="U11" s="31"/>
    </row>
    <row r="12" spans="1:24" ht="12.75" customHeight="1" x14ac:dyDescent="0.25">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3.2" x14ac:dyDescent="0.25">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2468</v>
      </c>
      <c r="B14" s="65" t="s">
        <v>2469</v>
      </c>
      <c r="C14" s="139" t="s">
        <v>3171</v>
      </c>
      <c r="D14" s="199">
        <v>991151.31</v>
      </c>
      <c r="E14" s="31"/>
      <c r="F14" s="31"/>
      <c r="G14" s="31"/>
      <c r="H14" s="31"/>
      <c r="I14" s="31"/>
      <c r="J14" s="31"/>
      <c r="K14" s="31"/>
      <c r="L14" s="31"/>
      <c r="M14" s="31"/>
      <c r="N14" s="31"/>
      <c r="O14" s="31"/>
      <c r="P14" s="31"/>
      <c r="Q14" s="31"/>
      <c r="R14" s="31"/>
      <c r="S14" s="31"/>
      <c r="T14" s="31"/>
      <c r="U14" s="31"/>
    </row>
    <row r="15" spans="1:24" ht="12.75" customHeight="1" x14ac:dyDescent="0.25">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2472</v>
      </c>
      <c r="B16" s="65" t="s">
        <v>2473</v>
      </c>
      <c r="C16" s="139" t="s">
        <v>3173</v>
      </c>
      <c r="D16" s="199">
        <v>299.92</v>
      </c>
      <c r="E16" s="31"/>
      <c r="F16" s="31"/>
      <c r="G16" s="31"/>
      <c r="H16" s="31"/>
      <c r="I16" s="31"/>
      <c r="J16" s="31"/>
      <c r="K16" s="31"/>
      <c r="L16" s="31"/>
      <c r="M16" s="31"/>
      <c r="N16" s="31"/>
      <c r="O16" s="31"/>
      <c r="P16" s="31"/>
      <c r="Q16" s="31"/>
      <c r="R16" s="31"/>
      <c r="S16" s="31"/>
      <c r="T16" s="31"/>
      <c r="U16" s="31"/>
    </row>
    <row r="17" spans="1:21" ht="12.75" customHeight="1" x14ac:dyDescent="0.25">
      <c r="A17" s="294" t="s">
        <v>2474</v>
      </c>
      <c r="B17" s="134" t="s">
        <v>3142</v>
      </c>
      <c r="C17" s="139" t="s">
        <v>3174</v>
      </c>
      <c r="D17" s="199">
        <v>75940.53</v>
      </c>
      <c r="E17" s="31"/>
      <c r="F17" s="31"/>
      <c r="G17" s="31"/>
      <c r="H17" s="31"/>
      <c r="I17" s="31"/>
      <c r="J17" s="31"/>
      <c r="K17" s="31"/>
      <c r="L17" s="31"/>
      <c r="M17" s="31"/>
      <c r="N17" s="31"/>
      <c r="O17" s="31"/>
      <c r="P17" s="31"/>
      <c r="Q17" s="31"/>
      <c r="R17" s="31"/>
      <c r="S17" s="31"/>
      <c r="T17" s="31"/>
      <c r="U17" s="31"/>
    </row>
    <row r="18" spans="1:21" ht="36" x14ac:dyDescent="0.25">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5">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5">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13.2" x14ac:dyDescent="0.25">
      <c r="A24" s="294" t="s">
        <v>2568</v>
      </c>
      <c r="B24" s="134" t="s">
        <v>3190</v>
      </c>
      <c r="C24" s="134" t="s">
        <v>3191</v>
      </c>
      <c r="D24" s="283">
        <v>8120.12</v>
      </c>
      <c r="E24" s="232"/>
      <c r="F24" s="31"/>
      <c r="G24" s="31"/>
      <c r="H24" s="31"/>
      <c r="I24" s="31"/>
      <c r="J24" s="31"/>
      <c r="K24" s="31"/>
      <c r="L24" s="31"/>
      <c r="M24" s="31"/>
      <c r="N24" s="31"/>
      <c r="O24" s="31"/>
      <c r="P24" s="31"/>
      <c r="Q24" s="31"/>
      <c r="R24" s="31"/>
      <c r="S24" s="31"/>
      <c r="T24" s="31"/>
      <c r="U24" s="31"/>
    </row>
    <row r="25" spans="1:21" ht="24" x14ac:dyDescent="0.25">
      <c r="A25" s="63"/>
      <c r="B25" s="134" t="s">
        <v>3192</v>
      </c>
      <c r="C25" s="139" t="s">
        <v>3193</v>
      </c>
      <c r="D25" s="34">
        <f>D26+D27+D36+D37+D43</f>
        <v>3148238.7199999997</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2436</v>
      </c>
      <c r="B27" s="89" t="s">
        <v>3195</v>
      </c>
      <c r="C27" s="139" t="s">
        <v>3196</v>
      </c>
      <c r="D27" s="34">
        <f>SUM(D28:D35)</f>
        <v>3061475.62</v>
      </c>
      <c r="E27" s="31"/>
      <c r="F27" s="31"/>
      <c r="G27" s="31"/>
      <c r="H27" s="31"/>
      <c r="I27" s="31"/>
      <c r="J27" s="31"/>
      <c r="K27" s="31"/>
      <c r="L27" s="31"/>
      <c r="M27" s="31"/>
      <c r="N27" s="31"/>
      <c r="O27" s="31"/>
      <c r="P27" s="31"/>
      <c r="Q27" s="31"/>
      <c r="R27" s="31"/>
      <c r="S27" s="31"/>
      <c r="T27" s="31"/>
      <c r="U27" s="31"/>
    </row>
    <row r="28" spans="1:21" ht="12.75" customHeight="1" x14ac:dyDescent="0.25">
      <c r="A28" s="63" t="s">
        <v>2438</v>
      </c>
      <c r="B28" s="64" t="s">
        <v>2439</v>
      </c>
      <c r="C28" s="139" t="s">
        <v>3197</v>
      </c>
      <c r="D28" s="199">
        <v>1775401.73</v>
      </c>
      <c r="E28" s="31"/>
      <c r="F28" s="31"/>
      <c r="G28" s="31"/>
      <c r="H28" s="31"/>
      <c r="I28" s="31"/>
      <c r="J28" s="31"/>
      <c r="K28" s="31"/>
      <c r="L28" s="31"/>
      <c r="M28" s="31"/>
      <c r="N28" s="31"/>
      <c r="O28" s="31"/>
      <c r="P28" s="31"/>
      <c r="Q28" s="31"/>
      <c r="R28" s="31"/>
      <c r="S28" s="31"/>
      <c r="T28" s="31"/>
      <c r="U28" s="31"/>
    </row>
    <row r="29" spans="1:21" ht="12.75" customHeight="1" x14ac:dyDescent="0.25">
      <c r="A29" s="63" t="s">
        <v>2440</v>
      </c>
      <c r="B29" s="64" t="s">
        <v>2441</v>
      </c>
      <c r="C29" s="139" t="s">
        <v>3198</v>
      </c>
      <c r="D29" s="199">
        <v>293177.18</v>
      </c>
      <c r="E29" s="31"/>
      <c r="F29" s="31"/>
      <c r="G29" s="31"/>
      <c r="H29" s="31"/>
      <c r="I29" s="31"/>
      <c r="J29" s="31"/>
      <c r="K29" s="31"/>
      <c r="L29" s="31"/>
      <c r="M29" s="31"/>
      <c r="N29" s="31"/>
      <c r="O29" s="31"/>
      <c r="P29" s="31"/>
      <c r="Q29" s="31"/>
      <c r="R29" s="31"/>
      <c r="S29" s="31"/>
      <c r="T29" s="31"/>
      <c r="U29" s="31"/>
    </row>
    <row r="30" spans="1:21" ht="12.75" customHeight="1" x14ac:dyDescent="0.25">
      <c r="A30" s="63" t="s">
        <v>2442</v>
      </c>
      <c r="B30" s="64" t="s">
        <v>3166</v>
      </c>
      <c r="C30" s="139" t="s">
        <v>3199</v>
      </c>
      <c r="D30" s="199">
        <v>1445.48</v>
      </c>
      <c r="E30" s="31"/>
      <c r="F30" s="31"/>
      <c r="G30" s="31"/>
      <c r="H30" s="31"/>
      <c r="I30" s="31"/>
      <c r="J30" s="31"/>
      <c r="K30" s="31"/>
      <c r="L30" s="31"/>
      <c r="M30" s="31"/>
      <c r="N30" s="31"/>
      <c r="O30" s="31"/>
      <c r="P30" s="31"/>
      <c r="Q30" s="31"/>
      <c r="R30" s="31"/>
      <c r="S30" s="31"/>
      <c r="T30" s="31"/>
      <c r="U30" s="31"/>
    </row>
    <row r="31" spans="1:21" ht="12.75" customHeight="1" x14ac:dyDescent="0.25">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3.2" x14ac:dyDescent="0.25">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2468</v>
      </c>
      <c r="B33" s="65" t="s">
        <v>2469</v>
      </c>
      <c r="C33" s="139" t="s">
        <v>3202</v>
      </c>
      <c r="D33" s="199">
        <v>991151.31</v>
      </c>
      <c r="E33" s="31"/>
      <c r="F33" s="31"/>
      <c r="G33" s="31"/>
      <c r="H33" s="31"/>
      <c r="I33" s="31"/>
      <c r="J33" s="31"/>
      <c r="K33" s="31"/>
      <c r="L33" s="31"/>
      <c r="M33" s="31"/>
      <c r="N33" s="31"/>
      <c r="O33" s="31"/>
      <c r="P33" s="31"/>
      <c r="Q33" s="31"/>
      <c r="R33" s="31"/>
      <c r="S33" s="31"/>
      <c r="T33" s="31"/>
      <c r="U33" s="31"/>
    </row>
    <row r="34" spans="1:21" ht="12.75" customHeight="1" x14ac:dyDescent="0.25">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2472</v>
      </c>
      <c r="B35" s="65" t="s">
        <v>2473</v>
      </c>
      <c r="C35" s="139" t="s">
        <v>3204</v>
      </c>
      <c r="D35" s="199">
        <v>299.92</v>
      </c>
      <c r="E35" s="31"/>
      <c r="F35" s="31"/>
      <c r="G35" s="31"/>
      <c r="H35" s="31"/>
      <c r="I35" s="31"/>
      <c r="J35" s="31"/>
      <c r="K35" s="31"/>
      <c r="L35" s="31"/>
      <c r="M35" s="31"/>
      <c r="N35" s="31"/>
      <c r="O35" s="31"/>
      <c r="P35" s="31"/>
      <c r="Q35" s="31"/>
      <c r="R35" s="31"/>
      <c r="S35" s="31"/>
      <c r="T35" s="31"/>
      <c r="U35" s="31"/>
    </row>
    <row r="36" spans="1:21" ht="12.75" customHeight="1" x14ac:dyDescent="0.25">
      <c r="A36" s="88" t="s">
        <v>2474</v>
      </c>
      <c r="B36" s="89" t="s">
        <v>3142</v>
      </c>
      <c r="C36" s="139" t="s">
        <v>3205</v>
      </c>
      <c r="D36" s="199">
        <v>78471.78</v>
      </c>
      <c r="E36" s="31"/>
      <c r="F36" s="31"/>
      <c r="G36" s="31"/>
      <c r="H36" s="31"/>
      <c r="I36" s="31"/>
      <c r="J36" s="31"/>
      <c r="K36" s="31"/>
      <c r="L36" s="31"/>
      <c r="M36" s="31"/>
      <c r="N36" s="31"/>
      <c r="O36" s="31"/>
      <c r="P36" s="31"/>
      <c r="Q36" s="31"/>
      <c r="R36" s="31"/>
      <c r="S36" s="31"/>
      <c r="T36" s="31"/>
      <c r="U36" s="31"/>
    </row>
    <row r="37" spans="1:21" ht="36" x14ac:dyDescent="0.25">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5">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5">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2568</v>
      </c>
      <c r="B43" s="134" t="s">
        <v>3190</v>
      </c>
      <c r="C43" s="134" t="s">
        <v>3214</v>
      </c>
      <c r="D43" s="283">
        <v>8291.32</v>
      </c>
      <c r="E43" s="232"/>
      <c r="F43" s="31"/>
      <c r="G43" s="31"/>
      <c r="H43" s="31"/>
      <c r="I43" s="31"/>
      <c r="J43" s="31"/>
      <c r="K43" s="31"/>
      <c r="L43" s="31"/>
      <c r="M43" s="31"/>
      <c r="N43" s="31"/>
      <c r="O43" s="31"/>
      <c r="P43" s="31"/>
      <c r="Q43" s="31"/>
      <c r="R43" s="31"/>
      <c r="S43" s="31"/>
      <c r="T43" s="31"/>
      <c r="U43" s="31"/>
    </row>
    <row r="44" spans="1:21" ht="24" x14ac:dyDescent="0.25">
      <c r="A44" s="63"/>
      <c r="B44" s="89" t="s">
        <v>3215</v>
      </c>
      <c r="C44" s="139" t="s">
        <v>3216</v>
      </c>
      <c r="D44" s="34">
        <f>D5+D6-D25</f>
        <v>155941.31999999983</v>
      </c>
      <c r="E44" s="31"/>
      <c r="F44" s="31"/>
      <c r="G44" s="31"/>
      <c r="H44" s="31"/>
      <c r="I44" s="31"/>
      <c r="J44" s="31"/>
      <c r="K44" s="31"/>
      <c r="L44" s="31"/>
      <c r="M44" s="31"/>
      <c r="N44" s="31"/>
      <c r="O44" s="31"/>
      <c r="P44" s="31"/>
      <c r="Q44" s="31"/>
      <c r="R44" s="31"/>
      <c r="S44" s="31"/>
      <c r="T44" s="31"/>
      <c r="U44" s="31"/>
    </row>
    <row r="45" spans="1:21" ht="24" x14ac:dyDescent="0.25">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5">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5">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5">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5">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5">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3293</v>
      </c>
      <c r="C104" s="139" t="s">
        <v>3294</v>
      </c>
      <c r="D104" s="34">
        <f>SUM(D105:D109)</f>
        <v>155941.32</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2436</v>
      </c>
      <c r="B106" s="64" t="s">
        <v>3140</v>
      </c>
      <c r="C106" s="139" t="s">
        <v>3296</v>
      </c>
      <c r="D106" s="199">
        <v>155015.76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2568</v>
      </c>
      <c r="B109" s="74" t="s">
        <v>3190</v>
      </c>
      <c r="C109" s="290" t="s">
        <v>3300</v>
      </c>
      <c r="D109" s="284">
        <v>925.56</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86" t="s">
        <v>3154</v>
      </c>
      <c r="B1" s="384"/>
      <c r="C1" s="384"/>
      <c r="D1" s="384"/>
      <c r="E1" s="51" t="s">
        <v>3301</v>
      </c>
      <c r="F1" s="51"/>
      <c r="G1" s="51"/>
      <c r="H1" s="51"/>
      <c r="I1" s="51"/>
      <c r="J1" s="51"/>
      <c r="K1" s="51"/>
      <c r="L1" s="51"/>
      <c r="M1" s="51"/>
      <c r="N1" s="51"/>
      <c r="O1" s="51"/>
      <c r="P1" s="51"/>
    </row>
    <row r="2" spans="1:17" ht="37.5" customHeight="1" x14ac:dyDescent="0.25">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5">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18643</v>
      </c>
      <c r="P3" s="51"/>
    </row>
    <row r="4" spans="1:17" ht="19.5" customHeight="1" x14ac:dyDescent="0.25">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5">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7" t="s">
        <v>3335</v>
      </c>
      <c r="B23" s="388"/>
      <c r="C23" s="38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3655</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2026-01-28T11:23:17Z</cp:lastPrinted>
  <dcterms:created xsi:type="dcterms:W3CDTF">2022-04-01T05:14:30Z</dcterms:created>
  <dcterms:modified xsi:type="dcterms:W3CDTF">2026-02-09T20:00:33Z</dcterms:modified>
</cp:coreProperties>
</file>